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g\Desktop\"/>
    </mc:Choice>
  </mc:AlternateContent>
  <xr:revisionPtr revIDLastSave="0" documentId="13_ncr:1_{43169D1C-005F-493D-92B6-AFA5D1442652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</sheets>
  <definedNames>
    <definedName name="_xlnm._FilterDatabase" localSheetId="0" hidden="1">Sheet1!$A$4:$AC$64</definedName>
    <definedName name="_xlnm.Print_Area" localSheetId="0">Sheet1!$A$2:$AC$76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3" i="1" l="1"/>
  <c r="W63" i="1"/>
  <c r="X63" i="1"/>
  <c r="Y63" i="1"/>
  <c r="U63" i="1"/>
  <c r="K63" i="1"/>
  <c r="H63" i="1" l="1"/>
  <c r="E63" i="1"/>
  <c r="Q14" i="1" l="1"/>
  <c r="Q37" i="1"/>
  <c r="Q7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P63" i="1" l="1"/>
  <c r="Z62" i="1"/>
  <c r="S62" i="1"/>
  <c r="M62" i="1"/>
  <c r="J62" i="1"/>
  <c r="G62" i="1"/>
  <c r="Z61" i="1"/>
  <c r="S61" i="1"/>
  <c r="M61" i="1"/>
  <c r="J61" i="1"/>
  <c r="G61" i="1"/>
  <c r="Z60" i="1"/>
  <c r="S60" i="1"/>
  <c r="M60" i="1"/>
  <c r="J60" i="1"/>
  <c r="G60" i="1"/>
  <c r="Z59" i="1"/>
  <c r="R59" i="1"/>
  <c r="M59" i="1"/>
  <c r="J59" i="1"/>
  <c r="G59" i="1"/>
  <c r="Z58" i="1"/>
  <c r="R58" i="1"/>
  <c r="M58" i="1"/>
  <c r="J58" i="1"/>
  <c r="G58" i="1"/>
  <c r="Z57" i="1"/>
  <c r="S57" i="1"/>
  <c r="M57" i="1"/>
  <c r="J57" i="1"/>
  <c r="G57" i="1"/>
  <c r="Z56" i="1"/>
  <c r="S56" i="1"/>
  <c r="M56" i="1"/>
  <c r="J56" i="1"/>
  <c r="G56" i="1"/>
  <c r="Z55" i="1"/>
  <c r="R55" i="1"/>
  <c r="M55" i="1"/>
  <c r="J55" i="1"/>
  <c r="G55" i="1"/>
  <c r="Z54" i="1"/>
  <c r="S54" i="1"/>
  <c r="M54" i="1"/>
  <c r="J54" i="1"/>
  <c r="G54" i="1"/>
  <c r="Z53" i="1"/>
  <c r="S53" i="1"/>
  <c r="M53" i="1"/>
  <c r="J53" i="1"/>
  <c r="G53" i="1"/>
  <c r="Z52" i="1"/>
  <c r="S52" i="1"/>
  <c r="M52" i="1"/>
  <c r="J52" i="1"/>
  <c r="G52" i="1"/>
  <c r="Z51" i="1"/>
  <c r="S51" i="1"/>
  <c r="M51" i="1"/>
  <c r="J51" i="1"/>
  <c r="G51" i="1"/>
  <c r="Z50" i="1"/>
  <c r="S50" i="1"/>
  <c r="M50" i="1"/>
  <c r="J50" i="1"/>
  <c r="G50" i="1"/>
  <c r="Z49" i="1"/>
  <c r="S49" i="1"/>
  <c r="M49" i="1"/>
  <c r="J49" i="1"/>
  <c r="G49" i="1"/>
  <c r="Z48" i="1"/>
  <c r="S48" i="1"/>
  <c r="M48" i="1"/>
  <c r="J48" i="1"/>
  <c r="G48" i="1"/>
  <c r="Z47" i="1"/>
  <c r="S47" i="1"/>
  <c r="M47" i="1"/>
  <c r="J47" i="1"/>
  <c r="G47" i="1"/>
  <c r="Z46" i="1"/>
  <c r="R46" i="1"/>
  <c r="M46" i="1"/>
  <c r="J46" i="1"/>
  <c r="G46" i="1"/>
  <c r="Z45" i="1"/>
  <c r="S45" i="1"/>
  <c r="M45" i="1"/>
  <c r="J45" i="1"/>
  <c r="G45" i="1"/>
  <c r="Z44" i="1"/>
  <c r="R44" i="1"/>
  <c r="M44" i="1"/>
  <c r="J44" i="1"/>
  <c r="G44" i="1"/>
  <c r="Z43" i="1"/>
  <c r="R43" i="1"/>
  <c r="M43" i="1"/>
  <c r="J43" i="1"/>
  <c r="G43" i="1"/>
  <c r="Z42" i="1"/>
  <c r="S42" i="1"/>
  <c r="M42" i="1"/>
  <c r="J42" i="1"/>
  <c r="G42" i="1"/>
  <c r="Z41" i="1"/>
  <c r="S41" i="1"/>
  <c r="M41" i="1"/>
  <c r="J41" i="1"/>
  <c r="G41" i="1"/>
  <c r="Z40" i="1"/>
  <c r="S40" i="1"/>
  <c r="M40" i="1"/>
  <c r="J40" i="1"/>
  <c r="G40" i="1"/>
  <c r="Z39" i="1"/>
  <c r="S39" i="1"/>
  <c r="M39" i="1"/>
  <c r="J39" i="1"/>
  <c r="G39" i="1"/>
  <c r="Z38" i="1"/>
  <c r="S38" i="1"/>
  <c r="M38" i="1"/>
  <c r="J38" i="1"/>
  <c r="G38" i="1"/>
  <c r="Z37" i="1"/>
  <c r="S37" i="1"/>
  <c r="M37" i="1"/>
  <c r="J37" i="1"/>
  <c r="G37" i="1"/>
  <c r="Z36" i="1"/>
  <c r="R36" i="1"/>
  <c r="M36" i="1"/>
  <c r="J36" i="1"/>
  <c r="G36" i="1"/>
  <c r="Z35" i="1"/>
  <c r="S35" i="1"/>
  <c r="M35" i="1"/>
  <c r="J35" i="1"/>
  <c r="G35" i="1"/>
  <c r="Z34" i="1"/>
  <c r="R34" i="1"/>
  <c r="M34" i="1"/>
  <c r="J34" i="1"/>
  <c r="G34" i="1"/>
  <c r="Z33" i="1"/>
  <c r="S33" i="1"/>
  <c r="M33" i="1"/>
  <c r="J33" i="1"/>
  <c r="G33" i="1"/>
  <c r="Z32" i="1"/>
  <c r="R32" i="1"/>
  <c r="M32" i="1"/>
  <c r="J32" i="1"/>
  <c r="G32" i="1"/>
  <c r="Z31" i="1"/>
  <c r="R31" i="1"/>
  <c r="M31" i="1"/>
  <c r="J31" i="1"/>
  <c r="G31" i="1"/>
  <c r="Z30" i="1"/>
  <c r="M30" i="1"/>
  <c r="J30" i="1"/>
  <c r="G30" i="1"/>
  <c r="Z29" i="1"/>
  <c r="R29" i="1"/>
  <c r="M29" i="1"/>
  <c r="J29" i="1"/>
  <c r="G29" i="1"/>
  <c r="Z28" i="1"/>
  <c r="S28" i="1"/>
  <c r="M28" i="1"/>
  <c r="J28" i="1"/>
  <c r="G28" i="1"/>
  <c r="Z27" i="1"/>
  <c r="S27" i="1"/>
  <c r="M27" i="1"/>
  <c r="J27" i="1"/>
  <c r="G27" i="1"/>
  <c r="Z26" i="1"/>
  <c r="S26" i="1"/>
  <c r="M26" i="1"/>
  <c r="J26" i="1"/>
  <c r="G26" i="1"/>
  <c r="Z25" i="1"/>
  <c r="S25" i="1"/>
  <c r="M25" i="1"/>
  <c r="J25" i="1"/>
  <c r="G25" i="1"/>
  <c r="Z24" i="1"/>
  <c r="R24" i="1"/>
  <c r="M24" i="1"/>
  <c r="J24" i="1"/>
  <c r="G24" i="1"/>
  <c r="Z23" i="1"/>
  <c r="S23" i="1"/>
  <c r="M23" i="1"/>
  <c r="J23" i="1"/>
  <c r="G23" i="1"/>
  <c r="Z22" i="1"/>
  <c r="R22" i="1"/>
  <c r="M22" i="1"/>
  <c r="J22" i="1"/>
  <c r="G22" i="1"/>
  <c r="Z21" i="1"/>
  <c r="S21" i="1"/>
  <c r="M21" i="1"/>
  <c r="J21" i="1"/>
  <c r="G21" i="1"/>
  <c r="Z20" i="1"/>
  <c r="R20" i="1"/>
  <c r="M20" i="1"/>
  <c r="J20" i="1"/>
  <c r="G20" i="1"/>
  <c r="Z19" i="1"/>
  <c r="R19" i="1"/>
  <c r="M19" i="1"/>
  <c r="J19" i="1"/>
  <c r="G19" i="1"/>
  <c r="Z18" i="1"/>
  <c r="M18" i="1"/>
  <c r="J18" i="1"/>
  <c r="G18" i="1"/>
  <c r="Z17" i="1"/>
  <c r="S17" i="1"/>
  <c r="M17" i="1"/>
  <c r="J17" i="1"/>
  <c r="G17" i="1"/>
  <c r="Z16" i="1"/>
  <c r="S16" i="1"/>
  <c r="M16" i="1"/>
  <c r="J16" i="1"/>
  <c r="G16" i="1"/>
  <c r="Z15" i="1"/>
  <c r="S15" i="1"/>
  <c r="M15" i="1"/>
  <c r="J15" i="1"/>
  <c r="G15" i="1"/>
  <c r="Z14" i="1"/>
  <c r="S14" i="1"/>
  <c r="M14" i="1"/>
  <c r="J14" i="1"/>
  <c r="G14" i="1"/>
  <c r="Z13" i="1"/>
  <c r="S13" i="1"/>
  <c r="M13" i="1"/>
  <c r="J13" i="1"/>
  <c r="G13" i="1"/>
  <c r="Z12" i="1"/>
  <c r="M12" i="1"/>
  <c r="J12" i="1"/>
  <c r="G12" i="1"/>
  <c r="Z11" i="1"/>
  <c r="S11" i="1"/>
  <c r="M11" i="1"/>
  <c r="J11" i="1"/>
  <c r="G11" i="1"/>
  <c r="Z10" i="1"/>
  <c r="R10" i="1"/>
  <c r="M10" i="1"/>
  <c r="J10" i="1"/>
  <c r="G10" i="1"/>
  <c r="Z9" i="1"/>
  <c r="S9" i="1"/>
  <c r="M9" i="1"/>
  <c r="J9" i="1"/>
  <c r="G9" i="1"/>
  <c r="Z8" i="1"/>
  <c r="R8" i="1"/>
  <c r="M8" i="1"/>
  <c r="J8" i="1"/>
  <c r="G8" i="1"/>
  <c r="Z7" i="1"/>
  <c r="R7" i="1"/>
  <c r="M7" i="1"/>
  <c r="J7" i="1"/>
  <c r="G7" i="1"/>
  <c r="Z6" i="1"/>
  <c r="Q6" i="1"/>
  <c r="M6" i="1"/>
  <c r="J6" i="1"/>
  <c r="G6" i="1"/>
  <c r="Z63" i="1" l="1"/>
  <c r="AA60" i="1"/>
  <c r="AA40" i="1"/>
  <c r="S46" i="1"/>
  <c r="AA46" i="1" s="1"/>
  <c r="S55" i="1"/>
  <c r="AA55" i="1" s="1"/>
  <c r="R35" i="1"/>
  <c r="R47" i="1"/>
  <c r="R41" i="1"/>
  <c r="S43" i="1"/>
  <c r="AA43" i="1" s="1"/>
  <c r="S32" i="1"/>
  <c r="AA32" i="1" s="1"/>
  <c r="S59" i="1"/>
  <c r="AA59" i="1" s="1"/>
  <c r="AA16" i="1"/>
  <c r="S7" i="1"/>
  <c r="AA7" i="1" s="1"/>
  <c r="S29" i="1"/>
  <c r="AA29" i="1" s="1"/>
  <c r="AA52" i="1"/>
  <c r="R23" i="1"/>
  <c r="S8" i="1"/>
  <c r="AA8" i="1" s="1"/>
  <c r="R17" i="1"/>
  <c r="S19" i="1"/>
  <c r="AA19" i="1" s="1"/>
  <c r="AA21" i="1"/>
  <c r="AA23" i="1"/>
  <c r="AA28" i="1"/>
  <c r="AA17" i="1"/>
  <c r="AA45" i="1"/>
  <c r="S58" i="1"/>
  <c r="AA58" i="1" s="1"/>
  <c r="R11" i="1"/>
  <c r="AA39" i="1"/>
  <c r="AA41" i="1"/>
  <c r="R56" i="1"/>
  <c r="AA11" i="1"/>
  <c r="S20" i="1"/>
  <c r="AA20" i="1" s="1"/>
  <c r="S31" i="1"/>
  <c r="AA31" i="1" s="1"/>
  <c r="AA61" i="1"/>
  <c r="AA35" i="1"/>
  <c r="S44" i="1"/>
  <c r="AA44" i="1" s="1"/>
  <c r="R53" i="1"/>
  <c r="R16" i="1"/>
  <c r="R28" i="1"/>
  <c r="R40" i="1"/>
  <c r="R52" i="1"/>
  <c r="R14" i="1"/>
  <c r="R26" i="1"/>
  <c r="R38" i="1"/>
  <c r="R50" i="1"/>
  <c r="S10" i="1"/>
  <c r="AA10" i="1" s="1"/>
  <c r="S22" i="1"/>
  <c r="AA22" i="1" s="1"/>
  <c r="S34" i="1"/>
  <c r="AA34" i="1" s="1"/>
  <c r="AA48" i="1"/>
  <c r="AA50" i="1"/>
  <c r="AA56" i="1"/>
  <c r="AA13" i="1"/>
  <c r="AA25" i="1"/>
  <c r="AA37" i="1"/>
  <c r="AA49" i="1"/>
  <c r="AA53" i="1"/>
  <c r="AA47" i="1"/>
  <c r="N14" i="1"/>
  <c r="N8" i="1"/>
  <c r="N12" i="1"/>
  <c r="N24" i="1"/>
  <c r="N36" i="1"/>
  <c r="N48" i="1"/>
  <c r="N60" i="1"/>
  <c r="N29" i="1"/>
  <c r="N31" i="1"/>
  <c r="N41" i="1"/>
  <c r="N53" i="1"/>
  <c r="N55" i="1"/>
  <c r="N7" i="1"/>
  <c r="N18" i="1"/>
  <c r="N20" i="1"/>
  <c r="N30" i="1"/>
  <c r="N32" i="1"/>
  <c r="N34" i="1"/>
  <c r="N42" i="1"/>
  <c r="N44" i="1"/>
  <c r="N46" i="1"/>
  <c r="N54" i="1"/>
  <c r="N56" i="1"/>
  <c r="N58" i="1"/>
  <c r="N11" i="1"/>
  <c r="N17" i="1"/>
  <c r="N19" i="1"/>
  <c r="N43" i="1"/>
  <c r="N23" i="1"/>
  <c r="N35" i="1"/>
  <c r="N47" i="1"/>
  <c r="N59" i="1"/>
  <c r="J63" i="1"/>
  <c r="N33" i="1"/>
  <c r="N6" i="1"/>
  <c r="N10" i="1"/>
  <c r="N26" i="1"/>
  <c r="N38" i="1"/>
  <c r="N50" i="1"/>
  <c r="N62" i="1"/>
  <c r="N15" i="1"/>
  <c r="N27" i="1"/>
  <c r="N39" i="1"/>
  <c r="N16" i="1"/>
  <c r="N28" i="1"/>
  <c r="N21" i="1"/>
  <c r="N37" i="1"/>
  <c r="N49" i="1"/>
  <c r="N61" i="1"/>
  <c r="N40" i="1"/>
  <c r="N51" i="1"/>
  <c r="N45" i="1"/>
  <c r="N57" i="1"/>
  <c r="N52" i="1"/>
  <c r="N13" i="1"/>
  <c r="N9" i="1"/>
  <c r="N25" i="1"/>
  <c r="AA62" i="1"/>
  <c r="AA15" i="1"/>
  <c r="AA33" i="1"/>
  <c r="S12" i="1"/>
  <c r="AA12" i="1" s="1"/>
  <c r="R12" i="1"/>
  <c r="AA26" i="1"/>
  <c r="S30" i="1"/>
  <c r="AA30" i="1" s="1"/>
  <c r="R30" i="1"/>
  <c r="AA54" i="1"/>
  <c r="AA51" i="1"/>
  <c r="AA14" i="1"/>
  <c r="N22" i="1"/>
  <c r="AA57" i="1"/>
  <c r="M63" i="1"/>
  <c r="S18" i="1"/>
  <c r="AA18" i="1" s="1"/>
  <c r="R18" i="1"/>
  <c r="S6" i="1"/>
  <c r="Q63" i="1"/>
  <c r="R6" i="1"/>
  <c r="AA9" i="1"/>
  <c r="AA27" i="1"/>
  <c r="AA38" i="1"/>
  <c r="AA42" i="1"/>
  <c r="R9" i="1"/>
  <c r="R21" i="1"/>
  <c r="R33" i="1"/>
  <c r="R45" i="1"/>
  <c r="R57" i="1"/>
  <c r="G63" i="1"/>
  <c r="R48" i="1"/>
  <c r="R60" i="1"/>
  <c r="R13" i="1"/>
  <c r="S24" i="1"/>
  <c r="AA24" i="1" s="1"/>
  <c r="R25" i="1"/>
  <c r="S36" i="1"/>
  <c r="AA36" i="1" s="1"/>
  <c r="R37" i="1"/>
  <c r="R49" i="1"/>
  <c r="R61" i="1"/>
  <c r="R62" i="1"/>
  <c r="R15" i="1"/>
  <c r="R27" i="1"/>
  <c r="R39" i="1"/>
  <c r="R51" i="1"/>
  <c r="R42" i="1"/>
  <c r="R54" i="1"/>
  <c r="S63" i="1" l="1"/>
  <c r="AA6" i="1"/>
  <c r="AA63" i="1" s="1"/>
  <c r="N63" i="1"/>
  <c r="AA64" i="1" l="1"/>
  <c r="R63" i="1" s="1"/>
  <c r="R64" i="1" s="1"/>
  <c r="O26" i="1"/>
  <c r="O31" i="1"/>
  <c r="O7" i="1"/>
  <c r="O12" i="1"/>
  <c r="O27" i="1"/>
  <c r="O17" i="1"/>
  <c r="O13" i="1"/>
  <c r="O47" i="1"/>
  <c r="O32" i="1"/>
  <c r="O38" i="1"/>
  <c r="O20" i="1"/>
  <c r="O37" i="1"/>
  <c r="O51" i="1"/>
  <c r="O61" i="1"/>
  <c r="O40" i="1"/>
  <c r="O52" i="1"/>
  <c r="O24" i="1"/>
  <c r="O14" i="1"/>
  <c r="O21" i="1"/>
  <c r="O19" i="1"/>
  <c r="O34" i="1"/>
  <c r="O45" i="1"/>
  <c r="O36" i="1"/>
  <c r="O46" i="1"/>
  <c r="O6" i="1"/>
  <c r="O59" i="1"/>
  <c r="O28" i="1"/>
  <c r="O35" i="1"/>
  <c r="O41" i="1"/>
  <c r="O8" i="1"/>
  <c r="O43" i="1"/>
  <c r="O33" i="1"/>
  <c r="O44" i="1"/>
  <c r="O29" i="1"/>
  <c r="O42" i="1"/>
  <c r="O56" i="1"/>
  <c r="O23" i="1"/>
  <c r="O62" i="1"/>
  <c r="O30" i="1"/>
  <c r="O53" i="1"/>
  <c r="O48" i="1"/>
  <c r="O50" i="1"/>
  <c r="O55" i="1"/>
  <c r="O54" i="1"/>
  <c r="O60" i="1"/>
  <c r="O11" i="1"/>
  <c r="O15" i="1"/>
  <c r="O16" i="1"/>
  <c r="O39" i="1"/>
  <c r="O18" i="1"/>
  <c r="O58" i="1"/>
  <c r="O10" i="1"/>
  <c r="O57" i="1"/>
  <c r="O25" i="1"/>
  <c r="O49" i="1"/>
  <c r="O9" i="1"/>
  <c r="O22" i="1"/>
  <c r="T46" i="1" l="1"/>
  <c r="AB46" i="1" s="1"/>
  <c r="AC46" i="1" s="1"/>
  <c r="T36" i="1"/>
  <c r="AB36" i="1" s="1"/>
  <c r="AC36" i="1" s="1"/>
  <c r="T16" i="1"/>
  <c r="AB16" i="1" s="1"/>
  <c r="AC16" i="1" s="1"/>
  <c r="T56" i="1"/>
  <c r="AB56" i="1" s="1"/>
  <c r="AC56" i="1" s="1"/>
  <c r="T37" i="1"/>
  <c r="AB37" i="1" s="1"/>
  <c r="AC37" i="1" s="1"/>
  <c r="T42" i="1"/>
  <c r="AB42" i="1" s="1"/>
  <c r="AC42" i="1" s="1"/>
  <c r="T15" i="1"/>
  <c r="AB15" i="1" s="1"/>
  <c r="AC15" i="1" s="1"/>
  <c r="T22" i="1"/>
  <c r="AB22" i="1" s="1"/>
  <c r="AC22" i="1" s="1"/>
  <c r="T34" i="1"/>
  <c r="AB34" i="1" s="1"/>
  <c r="AC34" i="1" s="1"/>
  <c r="T32" i="1"/>
  <c r="AB32" i="1" s="1"/>
  <c r="AC32" i="1" s="1"/>
  <c r="T47" i="1"/>
  <c r="AB47" i="1" s="1"/>
  <c r="AC47" i="1" s="1"/>
  <c r="T29" i="1"/>
  <c r="AB29" i="1" s="1"/>
  <c r="AC29" i="1" s="1"/>
  <c r="T33" i="1"/>
  <c r="AB33" i="1" s="1"/>
  <c r="AC33" i="1" s="1"/>
  <c r="T21" i="1"/>
  <c r="AB21" i="1" s="1"/>
  <c r="AC21" i="1" s="1"/>
  <c r="T13" i="1"/>
  <c r="AB13" i="1" s="1"/>
  <c r="AC13" i="1" s="1"/>
  <c r="T17" i="1"/>
  <c r="AB17" i="1" s="1"/>
  <c r="AC17" i="1" s="1"/>
  <c r="T60" i="1"/>
  <c r="AB60" i="1" s="1"/>
  <c r="AC60" i="1" s="1"/>
  <c r="T27" i="1"/>
  <c r="AB27" i="1" s="1"/>
  <c r="AC27" i="1" s="1"/>
  <c r="T11" i="1"/>
  <c r="AB11" i="1" s="1"/>
  <c r="AC11" i="1" s="1"/>
  <c r="T54" i="1"/>
  <c r="AB54" i="1" s="1"/>
  <c r="AC54" i="1" s="1"/>
  <c r="T49" i="1"/>
  <c r="AB49" i="1" s="1"/>
  <c r="AC49" i="1" s="1"/>
  <c r="T14" i="1"/>
  <c r="AB14" i="1" s="1"/>
  <c r="AC14" i="1" s="1"/>
  <c r="T48" i="1"/>
  <c r="AB48" i="1" s="1"/>
  <c r="AC48" i="1" s="1"/>
  <c r="T53" i="1"/>
  <c r="AB53" i="1" s="1"/>
  <c r="AC53" i="1" s="1"/>
  <c r="T35" i="1"/>
  <c r="AB35" i="1" s="1"/>
  <c r="AC35" i="1" s="1"/>
  <c r="T52" i="1"/>
  <c r="AB52" i="1" s="1"/>
  <c r="AC52" i="1" s="1"/>
  <c r="T12" i="1"/>
  <c r="AB12" i="1" s="1"/>
  <c r="AC12" i="1" s="1"/>
  <c r="T20" i="1"/>
  <c r="AB20" i="1" s="1"/>
  <c r="AC20" i="1" s="1"/>
  <c r="T44" i="1"/>
  <c r="AB44" i="1" s="1"/>
  <c r="AC44" i="1" s="1"/>
  <c r="T55" i="1"/>
  <c r="AB55" i="1" s="1"/>
  <c r="AC55" i="1" s="1"/>
  <c r="T50" i="1"/>
  <c r="AB50" i="1" s="1"/>
  <c r="AC50" i="1" s="1"/>
  <c r="T57" i="1"/>
  <c r="AB57" i="1" s="1"/>
  <c r="AC57" i="1" s="1"/>
  <c r="T10" i="1"/>
  <c r="AB10" i="1" s="1"/>
  <c r="AC10" i="1" s="1"/>
  <c r="T28" i="1"/>
  <c r="AB28" i="1" s="1"/>
  <c r="AC28" i="1" s="1"/>
  <c r="T40" i="1"/>
  <c r="AB40" i="1" s="1"/>
  <c r="AC40" i="1" s="1"/>
  <c r="T7" i="1"/>
  <c r="AB7" i="1" s="1"/>
  <c r="AC7" i="1" s="1"/>
  <c r="T45" i="1"/>
  <c r="AB45" i="1" s="1"/>
  <c r="AC45" i="1" s="1"/>
  <c r="T9" i="1"/>
  <c r="AB9" i="1" s="1"/>
  <c r="AC9" i="1" s="1"/>
  <c r="T43" i="1"/>
  <c r="AB43" i="1" s="1"/>
  <c r="AC43" i="1" s="1"/>
  <c r="T8" i="1"/>
  <c r="AB8" i="1" s="1"/>
  <c r="AC8" i="1" s="1"/>
  <c r="T41" i="1"/>
  <c r="AB41" i="1" s="1"/>
  <c r="AC41" i="1" s="1"/>
  <c r="T30" i="1"/>
  <c r="AB30" i="1" s="1"/>
  <c r="AC30" i="1" s="1"/>
  <c r="T62" i="1"/>
  <c r="AB62" i="1" s="1"/>
  <c r="AC62" i="1" s="1"/>
  <c r="T59" i="1"/>
  <c r="AB59" i="1" s="1"/>
  <c r="AC59" i="1" s="1"/>
  <c r="T61" i="1"/>
  <c r="AB61" i="1" s="1"/>
  <c r="AC61" i="1" s="1"/>
  <c r="T31" i="1"/>
  <c r="AB31" i="1" s="1"/>
  <c r="AC31" i="1" s="1"/>
  <c r="T38" i="1"/>
  <c r="AB38" i="1" s="1"/>
  <c r="AC38" i="1" s="1"/>
  <c r="T19" i="1"/>
  <c r="AB19" i="1" s="1"/>
  <c r="AC19" i="1" s="1"/>
  <c r="T25" i="1"/>
  <c r="AB25" i="1" s="1"/>
  <c r="AC25" i="1" s="1"/>
  <c r="T24" i="1"/>
  <c r="AB24" i="1" s="1"/>
  <c r="AC24" i="1" s="1"/>
  <c r="T58" i="1"/>
  <c r="AB58" i="1" s="1"/>
  <c r="AC58" i="1" s="1"/>
  <c r="T18" i="1"/>
  <c r="AB18" i="1" s="1"/>
  <c r="AC18" i="1" s="1"/>
  <c r="T39" i="1"/>
  <c r="AB39" i="1" s="1"/>
  <c r="AC39" i="1" s="1"/>
  <c r="T23" i="1"/>
  <c r="AB23" i="1" s="1"/>
  <c r="AC23" i="1" s="1"/>
  <c r="T51" i="1"/>
  <c r="AB51" i="1" s="1"/>
  <c r="AC51" i="1" s="1"/>
  <c r="T26" i="1"/>
  <c r="AB26" i="1" s="1"/>
  <c r="AC26" i="1" s="1"/>
  <c r="O63" i="1"/>
  <c r="T6" i="1"/>
  <c r="T63" i="1" l="1"/>
  <c r="AB63" i="1" s="1"/>
  <c r="AB6" i="1"/>
  <c r="AC6" i="1" s="1"/>
</calcChain>
</file>

<file path=xl/sharedStrings.xml><?xml version="1.0" encoding="utf-8"?>
<sst xmlns="http://schemas.openxmlformats.org/spreadsheetml/2006/main" count="157" uniqueCount="157">
  <si>
    <t>Redni broj</t>
  </si>
  <si>
    <t>Šifra ZU</t>
  </si>
  <si>
    <t>ZDRAVSTVENA USTANOVA</t>
  </si>
  <si>
    <t>Kategorija ZU</t>
  </si>
  <si>
    <t>Ukupna suma koeficijenata za kvartal</t>
  </si>
  <si>
    <t>DSG Učinak - udeo u ukupnim koeficijentima</t>
  </si>
  <si>
    <t>Sredstva za DSG učinak za kvartal</t>
  </si>
  <si>
    <t>I   indikator kvaliteta</t>
  </si>
  <si>
    <t>II indikator kvaliteta</t>
  </si>
  <si>
    <t>III indikator kvaliteta</t>
  </si>
  <si>
    <t>IV indikator kvaliteta</t>
  </si>
  <si>
    <t>V indikator kvaliteta</t>
  </si>
  <si>
    <t>Indikatori kvaliteta - Ukupno</t>
  </si>
  <si>
    <t>Sredstva za Indikatore kvaliteta za kvartal</t>
  </si>
  <si>
    <t>Ukupna sredstva za učinak za kvartal</t>
  </si>
  <si>
    <t xml:space="preserve">Index Učinka (Ukupna sredstva za učinak za kvartal / Varijabilni deo naknade za kvartal) </t>
  </si>
  <si>
    <t>6 = 4 * (1-%5)</t>
  </si>
  <si>
    <t>9 = 7 * (1-%8)</t>
  </si>
  <si>
    <t>12 = 10 * (1-%11)</t>
  </si>
  <si>
    <t>13 = 6 + 9 +12</t>
  </si>
  <si>
    <t>14 = 13 /(suma 13)</t>
  </si>
  <si>
    <t>16 = 15 / 4 (četvrtina)</t>
  </si>
  <si>
    <t>17 = 0,8* 16</t>
  </si>
  <si>
    <t>18 = 0,2* 16</t>
  </si>
  <si>
    <t>19 = 14 * (suma 17)</t>
  </si>
  <si>
    <t>25 = 20+ 21 + 22+ 23 +24</t>
  </si>
  <si>
    <t>26 = 0.2* 25* 18</t>
  </si>
  <si>
    <t>27 = 19+ 26</t>
  </si>
  <si>
    <t>28 = 27/ 16</t>
  </si>
  <si>
    <t>00203012</t>
  </si>
  <si>
    <t>Opšta bolnica Kikinda</t>
  </si>
  <si>
    <t>00204016</t>
  </si>
  <si>
    <t>Opšta bolnica Vršac</t>
  </si>
  <si>
    <t>00206027</t>
  </si>
  <si>
    <t>Opšta bolnica Vrbas</t>
  </si>
  <si>
    <t>00210002</t>
  </si>
  <si>
    <t>Opšta bolnica "Stefan Visoki", Smederevska Palanka</t>
  </si>
  <si>
    <t>00211014</t>
  </si>
  <si>
    <t>Opšta bolnica Petrovac na Mlavi</t>
  </si>
  <si>
    <t>00212007</t>
  </si>
  <si>
    <t>Zdravstveni centar Aranđelovac</t>
  </si>
  <si>
    <t>00213009</t>
  </si>
  <si>
    <t>Opšta bolnica Jagodina</t>
  </si>
  <si>
    <t>00213016</t>
  </si>
  <si>
    <t>Opšta bolnica Paraćin</t>
  </si>
  <si>
    <t>00214002</t>
  </si>
  <si>
    <t>Zdravstveni centar Negotin</t>
  </si>
  <si>
    <t>00214007</t>
  </si>
  <si>
    <t>Opšta bolnica Majdanpek</t>
  </si>
  <si>
    <t>00214009</t>
  </si>
  <si>
    <t>Opšta bolnica Bor</t>
  </si>
  <si>
    <t>00215002</t>
  </si>
  <si>
    <t>Zdravstveni centar Knjaževac</t>
  </si>
  <si>
    <t>00217008</t>
  </si>
  <si>
    <t>Opšta bolnica Gornji Milanovac</t>
  </si>
  <si>
    <t>00220026</t>
  </si>
  <si>
    <t>Opšta bolnica Aleksinac</t>
  </si>
  <si>
    <t>00221008</t>
  </si>
  <si>
    <t>Opšta bolnica Prokuplje</t>
  </si>
  <si>
    <t>00222008</t>
  </si>
  <si>
    <t>Opšta bolnica Pirot</t>
  </si>
  <si>
    <t>00224002</t>
  </si>
  <si>
    <t>Zdravstveni centar Surdulica</t>
  </si>
  <si>
    <t>00203014</t>
  </si>
  <si>
    <t>Opšta bolnica Senta</t>
  </si>
  <si>
    <t>00214003</t>
  </si>
  <si>
    <t>Zdravstveni centar Kladovo</t>
  </si>
  <si>
    <t>00201007</t>
  </si>
  <si>
    <t>Opšta bolnica Subotica</t>
  </si>
  <si>
    <t>00204018</t>
  </si>
  <si>
    <t>Opšta bolnica Pančevo</t>
  </si>
  <si>
    <t>00205008</t>
  </si>
  <si>
    <t>Opšta bolnica Sombor</t>
  </si>
  <si>
    <t>00207013</t>
  </si>
  <si>
    <t>Opšta bolnica Sremska Mitrovica</t>
  </si>
  <si>
    <t>00208009</t>
  </si>
  <si>
    <t>Opšta bolnica Šabac</t>
  </si>
  <si>
    <t>00210008</t>
  </si>
  <si>
    <t>Opšta bolnica Smederevo</t>
  </si>
  <si>
    <t>00211012</t>
  </si>
  <si>
    <t>Opšta bolnica Požarevac</t>
  </si>
  <si>
    <t>00213012</t>
  </si>
  <si>
    <t>Opšta bolnica Ćuprija</t>
  </si>
  <si>
    <t>00215003</t>
  </si>
  <si>
    <t>Zdravstveni centar Zaječar</t>
  </si>
  <si>
    <t>00216001</t>
  </si>
  <si>
    <t>Zdravstveni centar Užice</t>
  </si>
  <si>
    <t>00217012</t>
  </si>
  <si>
    <t>Opšta bolnica Čačak</t>
  </si>
  <si>
    <t>00218013</t>
  </si>
  <si>
    <t>Opšta bolnica Novi Pazar</t>
  </si>
  <si>
    <t>00218015</t>
  </si>
  <si>
    <t>Opšta bolnica Kraljevo</t>
  </si>
  <si>
    <t>00224001</t>
  </si>
  <si>
    <t>Zdravstveni centar Vranje</t>
  </si>
  <si>
    <t>00223009</t>
  </si>
  <si>
    <t>Opšta bolnica Leskovac</t>
  </si>
  <si>
    <t>00219012</t>
  </si>
  <si>
    <t>Opšta bolnica Kruševac</t>
  </si>
  <si>
    <t>00202012</t>
  </si>
  <si>
    <t>Opšta bolnica Zrenjanin</t>
  </si>
  <si>
    <t>00206020</t>
  </si>
  <si>
    <t>Univerzitetski klinički centar Vojvodine, Novi Sad</t>
  </si>
  <si>
    <t>00220019</t>
  </si>
  <si>
    <t>Univerzitetski klinički centar Niš</t>
  </si>
  <si>
    <t>00230048</t>
  </si>
  <si>
    <t>Kliničko-bolnički centar "Dr Dragiša Mišović - Dedinje"</t>
  </si>
  <si>
    <t>00230049</t>
  </si>
  <si>
    <t>Kliničko-bolnički centar "Zemun"</t>
  </si>
  <si>
    <t>00230050</t>
  </si>
  <si>
    <t>Kliničko-bolnički centar "Zvezdara"</t>
  </si>
  <si>
    <t>00230051</t>
  </si>
  <si>
    <t>Univerzitetski klinički centar Srbije</t>
  </si>
  <si>
    <t>00212010</t>
  </si>
  <si>
    <t>Univerzitetski klinički centar Kragujevac</t>
  </si>
  <si>
    <t>00230047</t>
  </si>
  <si>
    <t>Kliničko-bolnički centar "Bežanijska kosa"</t>
  </si>
  <si>
    <t>00230036</t>
  </si>
  <si>
    <t>Institut za kardiovaskularne bolesti "Dedinje"</t>
  </si>
  <si>
    <t>00206017</t>
  </si>
  <si>
    <t>Institut za kardiovaskularne bolesti Vojvodine, Sremska Kamenica</t>
  </si>
  <si>
    <t>00230039</t>
  </si>
  <si>
    <t>Institut za onkologiju i radiologiju Srbije</t>
  </si>
  <si>
    <t>00206015</t>
  </si>
  <si>
    <t>Institut za onkologiju Vojvodine, Sremska Kamenica</t>
  </si>
  <si>
    <t>00206018</t>
  </si>
  <si>
    <t>Institut za zdravstvenu zaštitu dece i omladine Vojvodine, Novi Sad</t>
  </si>
  <si>
    <t>00230044</t>
  </si>
  <si>
    <t>Univerzitetska dečja klinika</t>
  </si>
  <si>
    <t>00230037</t>
  </si>
  <si>
    <t>Institut za zdravstvenu zaštitu majke i deteta Srbije "Dr Vukan Čupić"</t>
  </si>
  <si>
    <t>00230034</t>
  </si>
  <si>
    <t>Institut za ortopediju Banjica</t>
  </si>
  <si>
    <t>00230045</t>
  </si>
  <si>
    <t>Ginekološko - akušerska klinika Narodni Front</t>
  </si>
  <si>
    <t>00206016</t>
  </si>
  <si>
    <t>Institut za plućne bolesti Vojvodine, Sremska Kamenica</t>
  </si>
  <si>
    <t>00230020</t>
  </si>
  <si>
    <t>Specijalna bolnica za cerebrovaskularne bolesti "Sveti Sava"</t>
  </si>
  <si>
    <t>Varijabilni deo naknade - Prilog 2 Pravilnika o ugovaranju ZZ za 2023. godinu</t>
  </si>
  <si>
    <t>80% Varijabilnog dela 2023. za kvartal + razlika za kvalitet za kvartal</t>
  </si>
  <si>
    <t>20% Varijabilnog dela 2023. za kvartal</t>
  </si>
  <si>
    <t>1/4 Varijabilnog dela za 2023. godinu (kvartal)</t>
  </si>
  <si>
    <t>00209012</t>
  </si>
  <si>
    <t>Zdravstveni centar Valjevo</t>
  </si>
  <si>
    <t>UČINAK 3. KVARTAL 2023.GODINE</t>
  </si>
  <si>
    <t>Zdravstveni centar Loznica</t>
  </si>
  <si>
    <t>00208017</t>
  </si>
  <si>
    <t>% greške (DSG kontrola) - jul</t>
  </si>
  <si>
    <t>Suma koeficijenata po ZU - jul</t>
  </si>
  <si>
    <t>Suma koeficijenata po ZU umanjena za % greške- jul</t>
  </si>
  <si>
    <t>Suma koeficijenata po ZU - avgust</t>
  </si>
  <si>
    <t>% greška (DSG kontrola) - avgust</t>
  </si>
  <si>
    <t>Suma koeficijenata po ZU umanjena za % greške- avgust</t>
  </si>
  <si>
    <t>Suma koeficijenata po ZU - septembar</t>
  </si>
  <si>
    <t>% greška (DSG kontrola) - septembar</t>
  </si>
  <si>
    <t>Suma koeficijenata po ZU umanjena za % greške- septembar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</si>
</sst>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5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vertical="center" wrapText="1"/>
    </xf>
    <xf numFmtId="3" fontId="8" fillId="3" borderId="4" xfId="0" applyNumberFormat="1" applyFont="1" applyFill="1" applyBorder="1"/>
    <xf numFmtId="164" fontId="8" fillId="3" borderId="5" xfId="0" applyNumberFormat="1" applyFont="1" applyFill="1" applyBorder="1"/>
    <xf numFmtId="10" fontId="8" fillId="3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/>
    <xf numFmtId="165" fontId="8" fillId="3" borderId="4" xfId="0" applyNumberFormat="1" applyFont="1" applyFill="1" applyBorder="1"/>
    <xf numFmtId="3" fontId="8" fillId="3" borderId="4" xfId="1" applyNumberFormat="1" applyFont="1" applyFill="1" applyBorder="1" applyAlignment="1" applyProtection="1">
      <alignment horizontal="right" wrapText="1"/>
    </xf>
    <xf numFmtId="3" fontId="8" fillId="3" borderId="4" xfId="0" applyNumberFormat="1" applyFont="1" applyFill="1" applyBorder="1" applyAlignment="1" applyProtection="1">
      <alignment horizontal="right" wrapText="1"/>
    </xf>
    <xf numFmtId="0" fontId="8" fillId="3" borderId="4" xfId="0" applyNumberFormat="1" applyFont="1" applyFill="1" applyBorder="1"/>
    <xf numFmtId="3" fontId="8" fillId="4" borderId="4" xfId="0" applyNumberFormat="1" applyFont="1" applyFill="1" applyBorder="1"/>
    <xf numFmtId="2" fontId="8" fillId="4" borderId="4" xfId="0" applyNumberFormat="1" applyFont="1" applyFill="1" applyBorder="1"/>
    <xf numFmtId="0" fontId="8" fillId="3" borderId="0" xfId="0" applyFont="1" applyFill="1"/>
    <xf numFmtId="0" fontId="8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/>
    <xf numFmtId="165" fontId="0" fillId="5" borderId="6" xfId="0" applyNumberFormat="1" applyFont="1" applyFill="1" applyBorder="1"/>
    <xf numFmtId="3" fontId="0" fillId="5" borderId="5" xfId="0" applyNumberFormat="1" applyFont="1" applyFill="1" applyBorder="1"/>
    <xf numFmtId="4" fontId="8" fillId="5" borderId="6" xfId="0" applyNumberFormat="1" applyFont="1" applyFill="1" applyBorder="1"/>
    <xf numFmtId="3" fontId="0" fillId="5" borderId="8" xfId="0" applyNumberFormat="1" applyFont="1" applyFill="1" applyBorder="1"/>
    <xf numFmtId="3" fontId="0" fillId="5" borderId="6" xfId="0" applyNumberFormat="1" applyFont="1" applyFill="1" applyBorder="1"/>
    <xf numFmtId="3" fontId="0" fillId="5" borderId="9" xfId="0" applyNumberFormat="1" applyFont="1" applyFill="1" applyBorder="1"/>
    <xf numFmtId="3" fontId="2" fillId="5" borderId="10" xfId="0" applyNumberFormat="1" applyFont="1" applyFill="1" applyBorder="1"/>
    <xf numFmtId="3" fontId="0" fillId="5" borderId="6" xfId="0" applyNumberFormat="1" applyFill="1" applyBorder="1"/>
    <xf numFmtId="4" fontId="0" fillId="5" borderId="6" xfId="0" applyNumberFormat="1" applyFill="1" applyBorder="1"/>
    <xf numFmtId="3" fontId="0" fillId="5" borderId="10" xfId="0" applyNumberFormat="1" applyFont="1" applyFill="1" applyBorder="1"/>
    <xf numFmtId="3" fontId="8" fillId="4" borderId="11" xfId="0" applyNumberFormat="1" applyFont="1" applyFill="1" applyBorder="1"/>
    <xf numFmtId="3" fontId="0" fillId="4" borderId="6" xfId="0" applyNumberForma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3" fontId="0" fillId="3" borderId="0" xfId="0" applyNumberFormat="1" applyFill="1"/>
    <xf numFmtId="4" fontId="8" fillId="3" borderId="0" xfId="0" applyNumberFormat="1" applyFont="1" applyFill="1" applyBorder="1"/>
    <xf numFmtId="3" fontId="1" fillId="5" borderId="10" xfId="0" applyNumberFormat="1" applyFont="1" applyFill="1" applyBorder="1"/>
    <xf numFmtId="3" fontId="11" fillId="6" borderId="10" xfId="0" applyNumberFormat="1" applyFont="1" applyFill="1" applyBorder="1"/>
    <xf numFmtId="3" fontId="8" fillId="3" borderId="12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0" fontId="12" fillId="0" borderId="0" xfId="0" applyFont="1"/>
    <xf numFmtId="0" fontId="0" fillId="0" borderId="0" xfId="0" applyBorder="1"/>
    <xf numFmtId="10" fontId="8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/>
    <xf numFmtId="3" fontId="8" fillId="3" borderId="0" xfId="1" applyNumberFormat="1" applyFont="1" applyFill="1" applyBorder="1" applyAlignment="1" applyProtection="1">
      <alignment horizontal="right" wrapText="1"/>
    </xf>
    <xf numFmtId="0" fontId="0" fillId="0" borderId="0" xfId="0" applyFont="1" applyBorder="1" applyAlignment="1"/>
    <xf numFmtId="49" fontId="8" fillId="3" borderId="4" xfId="0" applyNumberFormat="1" applyFont="1" applyFill="1" applyBorder="1" applyAlignment="1">
      <alignment wrapText="1"/>
    </xf>
    <xf numFmtId="49" fontId="8" fillId="3" borderId="6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3" borderId="6" xfId="0" applyFont="1" applyFill="1" applyBorder="1" applyAlignment="1">
      <alignment wrapText="1"/>
    </xf>
    <xf numFmtId="49" fontId="10" fillId="0" borderId="7" xfId="1" applyNumberFormat="1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77"/>
  <sheetViews>
    <sheetView tabSelected="1" topLeftCell="J52" zoomScaleNormal="100" workbookViewId="0">
      <selection activeCell="P70" sqref="P70"/>
    </sheetView>
  </sheetViews>
  <sheetFormatPr defaultColWidth="9.140625" defaultRowHeight="15" x14ac:dyDescent="0.25"/>
  <cols>
    <col min="1" max="1" width="6.5703125" style="47" customWidth="1"/>
    <col min="2" max="2" width="12.140625" customWidth="1"/>
    <col min="3" max="3" width="27.28515625" customWidth="1"/>
    <col min="4" max="4" width="10.42578125" customWidth="1"/>
    <col min="5" max="5" width="12.5703125" customWidth="1"/>
    <col min="6" max="6" width="11.28515625" customWidth="1"/>
    <col min="7" max="7" width="13.5703125" customWidth="1"/>
    <col min="8" max="8" width="12.5703125" customWidth="1"/>
    <col min="9" max="9" width="11.28515625" customWidth="1"/>
    <col min="10" max="10" width="13.5703125" customWidth="1"/>
    <col min="11" max="11" width="12.5703125" customWidth="1"/>
    <col min="12" max="12" width="11.85546875" customWidth="1"/>
    <col min="13" max="13" width="13.5703125" customWidth="1"/>
    <col min="14" max="14" width="13.42578125" customWidth="1"/>
    <col min="15" max="15" width="15.7109375" customWidth="1"/>
    <col min="16" max="16" width="14.85546875" customWidth="1"/>
    <col min="17" max="17" width="23.140625" customWidth="1"/>
    <col min="18" max="18" width="15.7109375" customWidth="1"/>
    <col min="19" max="19" width="12.7109375" customWidth="1"/>
    <col min="20" max="20" width="13.85546875" customWidth="1"/>
    <col min="21" max="25" width="7.85546875" customWidth="1"/>
    <col min="26" max="26" width="13.85546875" customWidth="1"/>
    <col min="27" max="28" width="13.28515625" customWidth="1"/>
    <col min="29" max="29" width="16.42578125" customWidth="1"/>
  </cols>
  <sheetData>
    <row r="2" spans="1:29" x14ac:dyDescent="0.25">
      <c r="A2" s="64" t="s">
        <v>145</v>
      </c>
      <c r="B2" s="64"/>
      <c r="C2" s="64"/>
    </row>
    <row r="3" spans="1:29" ht="6" customHeight="1" x14ac:dyDescent="0.3">
      <c r="A3" s="1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9" ht="129.75" customHeight="1" x14ac:dyDescent="0.25">
      <c r="A4" s="4" t="s">
        <v>0</v>
      </c>
      <c r="B4" s="4" t="s">
        <v>1</v>
      </c>
      <c r="C4" s="5" t="s">
        <v>2</v>
      </c>
      <c r="D4" s="4" t="s">
        <v>3</v>
      </c>
      <c r="E4" s="4" t="s">
        <v>149</v>
      </c>
      <c r="F4" s="4" t="s">
        <v>148</v>
      </c>
      <c r="G4" s="4" t="s">
        <v>150</v>
      </c>
      <c r="H4" s="4" t="s">
        <v>151</v>
      </c>
      <c r="I4" s="4" t="s">
        <v>152</v>
      </c>
      <c r="J4" s="4" t="s">
        <v>153</v>
      </c>
      <c r="K4" s="4" t="s">
        <v>154</v>
      </c>
      <c r="L4" s="4" t="s">
        <v>155</v>
      </c>
      <c r="M4" s="4" t="s">
        <v>156</v>
      </c>
      <c r="N4" s="4" t="s">
        <v>4</v>
      </c>
      <c r="O4" s="4" t="s">
        <v>5</v>
      </c>
      <c r="P4" s="4" t="s">
        <v>139</v>
      </c>
      <c r="Q4" s="4" t="s">
        <v>142</v>
      </c>
      <c r="R4" s="4" t="s">
        <v>140</v>
      </c>
      <c r="S4" s="4" t="s">
        <v>141</v>
      </c>
      <c r="T4" s="4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  <c r="Z4" s="4" t="s">
        <v>12</v>
      </c>
      <c r="AA4" s="4" t="s">
        <v>13</v>
      </c>
      <c r="AB4" s="4" t="s">
        <v>14</v>
      </c>
      <c r="AC4" s="4" t="s">
        <v>15</v>
      </c>
    </row>
    <row r="5" spans="1:29" s="10" customFormat="1" ht="24.75" customHeight="1" x14ac:dyDescent="0.25">
      <c r="A5" s="7"/>
      <c r="B5" s="7">
        <v>1</v>
      </c>
      <c r="C5" s="8">
        <v>2</v>
      </c>
      <c r="D5" s="7">
        <v>3</v>
      </c>
      <c r="E5" s="7">
        <v>4</v>
      </c>
      <c r="F5" s="7">
        <v>5</v>
      </c>
      <c r="G5" s="7" t="s">
        <v>16</v>
      </c>
      <c r="H5" s="7">
        <v>7</v>
      </c>
      <c r="I5" s="7">
        <v>8</v>
      </c>
      <c r="J5" s="7" t="s">
        <v>17</v>
      </c>
      <c r="K5" s="7">
        <v>10</v>
      </c>
      <c r="L5" s="7">
        <v>11</v>
      </c>
      <c r="M5" s="7" t="s">
        <v>18</v>
      </c>
      <c r="N5" s="7" t="s">
        <v>19</v>
      </c>
      <c r="O5" s="7" t="s">
        <v>20</v>
      </c>
      <c r="P5" s="7">
        <v>15</v>
      </c>
      <c r="Q5" s="9" t="s">
        <v>21</v>
      </c>
      <c r="R5" s="7" t="s">
        <v>22</v>
      </c>
      <c r="S5" s="7" t="s">
        <v>23</v>
      </c>
      <c r="T5" s="7" t="s">
        <v>24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 t="s">
        <v>25</v>
      </c>
      <c r="AA5" s="7" t="s">
        <v>26</v>
      </c>
      <c r="AB5" s="7" t="s">
        <v>27</v>
      </c>
      <c r="AC5" s="7" t="s">
        <v>28</v>
      </c>
    </row>
    <row r="6" spans="1:29" s="23" customFormat="1" x14ac:dyDescent="0.25">
      <c r="A6" s="11">
        <v>1</v>
      </c>
      <c r="B6" s="12" t="s">
        <v>29</v>
      </c>
      <c r="C6" s="56" t="s">
        <v>30</v>
      </c>
      <c r="D6" s="13">
        <v>1</v>
      </c>
      <c r="E6" s="14">
        <v>955.47000000000264</v>
      </c>
      <c r="F6" s="15">
        <v>1.5699999999999999E-2</v>
      </c>
      <c r="G6" s="16">
        <f t="shared" ref="G6:G37" si="0">E6*(1-F6)</f>
        <v>940.46912100000259</v>
      </c>
      <c r="H6" s="16">
        <v>999.41000000000281</v>
      </c>
      <c r="I6" s="15">
        <v>0.01</v>
      </c>
      <c r="J6" s="16">
        <f t="shared" ref="J6:J62" si="1">H6*(1-I6)</f>
        <v>989.41590000000281</v>
      </c>
      <c r="K6" s="16">
        <v>891.05000000000302</v>
      </c>
      <c r="L6" s="15">
        <v>3.9E-2</v>
      </c>
      <c r="M6" s="16">
        <f>K6*(1-L6)</f>
        <v>856.29905000000292</v>
      </c>
      <c r="N6" s="16">
        <f t="shared" ref="N6:N62" si="2">G6+J6+M6</f>
        <v>2786.1840710000083</v>
      </c>
      <c r="O6" s="17">
        <f>N6/$N$63</f>
        <v>6.4605846133759526E-3</v>
      </c>
      <c r="P6" s="18">
        <v>66333</v>
      </c>
      <c r="Q6" s="18">
        <f>P6/4</f>
        <v>16583.25</v>
      </c>
      <c r="R6" s="19">
        <f>Q6*0.8</f>
        <v>13266.6</v>
      </c>
      <c r="S6" s="19">
        <f t="shared" ref="S6:S62" si="3">Q6*0.2</f>
        <v>3316.65</v>
      </c>
      <c r="T6" s="13">
        <f>O6*$R$63</f>
        <v>13207.800848128785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>
        <f>SUM(U6:Y6)</f>
        <v>5</v>
      </c>
      <c r="AA6" s="13">
        <f>0.2*Z6*S6</f>
        <v>3316.65</v>
      </c>
      <c r="AB6" s="21">
        <f t="shared" ref="AB6:AB63" si="4">T6+AA6</f>
        <v>16524.450848128785</v>
      </c>
      <c r="AC6" s="22">
        <f t="shared" ref="AC6:AC62" si="5">AB6/Q6</f>
        <v>0.99645430468266383</v>
      </c>
    </row>
    <row r="7" spans="1:29" s="23" customFormat="1" x14ac:dyDescent="0.25">
      <c r="A7" s="24">
        <v>2</v>
      </c>
      <c r="B7" s="25" t="s">
        <v>31</v>
      </c>
      <c r="C7" s="57" t="s">
        <v>32</v>
      </c>
      <c r="D7" s="13">
        <v>1</v>
      </c>
      <c r="E7" s="14">
        <v>878.46999999999832</v>
      </c>
      <c r="F7" s="15">
        <v>6.9000000000000006E-2</v>
      </c>
      <c r="G7" s="16">
        <f t="shared" si="0"/>
        <v>817.85556999999847</v>
      </c>
      <c r="H7" s="16">
        <v>1003.419999999999</v>
      </c>
      <c r="I7" s="15">
        <v>4.0500000000000001E-2</v>
      </c>
      <c r="J7" s="16">
        <f t="shared" si="1"/>
        <v>962.78148999999905</v>
      </c>
      <c r="K7" s="16">
        <v>913.49999999999841</v>
      </c>
      <c r="L7" s="15">
        <v>4.8399999999999999E-2</v>
      </c>
      <c r="M7" s="16">
        <f t="shared" ref="M7:M62" si="6">K7*(1-L7)</f>
        <v>869.28659999999854</v>
      </c>
      <c r="N7" s="16">
        <f t="shared" si="2"/>
        <v>2649.9236599999958</v>
      </c>
      <c r="O7" s="17">
        <f t="shared" ref="O7:O62" si="7">N7/$N$63</f>
        <v>6.1446249020697995E-3</v>
      </c>
      <c r="P7" s="18">
        <v>67380</v>
      </c>
      <c r="Q7" s="18">
        <f t="shared" ref="Q7:Q62" si="8">P7/4</f>
        <v>16845</v>
      </c>
      <c r="R7" s="19">
        <f t="shared" ref="R7:R62" si="9">Q7*0.8</f>
        <v>13476</v>
      </c>
      <c r="S7" s="19">
        <f t="shared" si="3"/>
        <v>3369</v>
      </c>
      <c r="T7" s="13">
        <f t="shared" ref="T7:T62" si="10">O7*$R$63</f>
        <v>12561.86349219293</v>
      </c>
      <c r="U7" s="20">
        <v>0</v>
      </c>
      <c r="V7" s="20">
        <v>1</v>
      </c>
      <c r="W7" s="20">
        <v>1</v>
      </c>
      <c r="X7" s="20">
        <v>1</v>
      </c>
      <c r="Y7" s="20">
        <v>1</v>
      </c>
      <c r="Z7" s="20">
        <f t="shared" ref="Z7:Z62" si="11">SUM(U7:Y7)</f>
        <v>4</v>
      </c>
      <c r="AA7" s="13">
        <f t="shared" ref="AA7:AA62" si="12">0.2*Z7*S7</f>
        <v>2695.2000000000003</v>
      </c>
      <c r="AB7" s="21">
        <f t="shared" si="4"/>
        <v>15257.06349219293</v>
      </c>
      <c r="AC7" s="22">
        <f t="shared" si="5"/>
        <v>0.90573247208031649</v>
      </c>
    </row>
    <row r="8" spans="1:29" s="23" customFormat="1" x14ac:dyDescent="0.25">
      <c r="A8" s="24">
        <v>3</v>
      </c>
      <c r="B8" s="25" t="s">
        <v>33</v>
      </c>
      <c r="C8" s="57" t="s">
        <v>34</v>
      </c>
      <c r="D8" s="13">
        <v>1</v>
      </c>
      <c r="E8" s="14">
        <v>1079.7899999999988</v>
      </c>
      <c r="F8" s="15">
        <v>0.1176</v>
      </c>
      <c r="G8" s="16">
        <f t="shared" si="0"/>
        <v>952.80669599999896</v>
      </c>
      <c r="H8" s="16">
        <v>917.89999999999918</v>
      </c>
      <c r="I8" s="15">
        <v>8.4699999999999998E-2</v>
      </c>
      <c r="J8" s="16">
        <f t="shared" si="1"/>
        <v>840.1538699999993</v>
      </c>
      <c r="K8" s="16">
        <v>1010.0800000000005</v>
      </c>
      <c r="L8" s="15">
        <v>4.3299999999999998E-2</v>
      </c>
      <c r="M8" s="16">
        <f t="shared" si="6"/>
        <v>966.34353600000043</v>
      </c>
      <c r="N8" s="16">
        <f t="shared" si="2"/>
        <v>2759.3041019999987</v>
      </c>
      <c r="O8" s="17">
        <f t="shared" si="7"/>
        <v>6.3982555246638942E-3</v>
      </c>
      <c r="P8" s="18">
        <v>79633</v>
      </c>
      <c r="Q8" s="18">
        <f t="shared" si="8"/>
        <v>19908.25</v>
      </c>
      <c r="R8" s="19">
        <f t="shared" si="9"/>
        <v>15926.6</v>
      </c>
      <c r="S8" s="19">
        <f t="shared" si="3"/>
        <v>3981.65</v>
      </c>
      <c r="T8" s="13">
        <f t="shared" si="10"/>
        <v>13080.377365577408</v>
      </c>
      <c r="U8" s="20">
        <v>0</v>
      </c>
      <c r="V8" s="20">
        <v>1</v>
      </c>
      <c r="W8" s="20">
        <v>0</v>
      </c>
      <c r="X8" s="20">
        <v>0</v>
      </c>
      <c r="Y8" s="20">
        <v>0</v>
      </c>
      <c r="Z8" s="20">
        <f t="shared" si="11"/>
        <v>1</v>
      </c>
      <c r="AA8" s="13">
        <f t="shared" si="12"/>
        <v>796.33</v>
      </c>
      <c r="AB8" s="21">
        <f t="shared" si="4"/>
        <v>13876.707365577407</v>
      </c>
      <c r="AC8" s="22">
        <f t="shared" si="5"/>
        <v>0.69703300719939765</v>
      </c>
    </row>
    <row r="9" spans="1:29" s="23" customFormat="1" ht="30" customHeight="1" x14ac:dyDescent="0.25">
      <c r="A9" s="24">
        <v>4</v>
      </c>
      <c r="B9" s="25" t="s">
        <v>35</v>
      </c>
      <c r="C9" s="57" t="s">
        <v>36</v>
      </c>
      <c r="D9" s="13">
        <v>1</v>
      </c>
      <c r="E9" s="14">
        <v>890.85999999999876</v>
      </c>
      <c r="F9" s="15">
        <v>9.35E-2</v>
      </c>
      <c r="G9" s="16">
        <f t="shared" si="0"/>
        <v>807.56458999999882</v>
      </c>
      <c r="H9" s="16">
        <v>903.23999999999944</v>
      </c>
      <c r="I9" s="15">
        <v>0.1042</v>
      </c>
      <c r="J9" s="16">
        <f t="shared" si="1"/>
        <v>809.12239199999954</v>
      </c>
      <c r="K9" s="16">
        <v>808.48999999999887</v>
      </c>
      <c r="L9" s="15">
        <v>9.9199999999999997E-2</v>
      </c>
      <c r="M9" s="16">
        <f t="shared" si="6"/>
        <v>728.28779199999906</v>
      </c>
      <c r="N9" s="16">
        <f t="shared" si="2"/>
        <v>2344.9747739999975</v>
      </c>
      <c r="O9" s="17">
        <f t="shared" si="7"/>
        <v>5.4375115059148186E-3</v>
      </c>
      <c r="P9" s="18">
        <v>72271</v>
      </c>
      <c r="Q9" s="18">
        <f t="shared" si="8"/>
        <v>18067.75</v>
      </c>
      <c r="R9" s="19">
        <f t="shared" si="9"/>
        <v>14454.2</v>
      </c>
      <c r="S9" s="19">
        <f t="shared" si="3"/>
        <v>3613.55</v>
      </c>
      <c r="T9" s="13">
        <f t="shared" si="10"/>
        <v>11116.264761990911</v>
      </c>
      <c r="U9" s="20">
        <v>0</v>
      </c>
      <c r="V9" s="20">
        <v>0</v>
      </c>
      <c r="W9" s="20">
        <v>1</v>
      </c>
      <c r="X9" s="20">
        <v>0</v>
      </c>
      <c r="Y9" s="20">
        <v>1</v>
      </c>
      <c r="Z9" s="20">
        <f t="shared" si="11"/>
        <v>2</v>
      </c>
      <c r="AA9" s="13">
        <f t="shared" si="12"/>
        <v>1445.42</v>
      </c>
      <c r="AB9" s="21">
        <f t="shared" si="4"/>
        <v>12561.684761990911</v>
      </c>
      <c r="AC9" s="22">
        <f t="shared" si="5"/>
        <v>0.69525451492249513</v>
      </c>
    </row>
    <row r="10" spans="1:29" s="23" customFormat="1" ht="30" x14ac:dyDescent="0.25">
      <c r="A10" s="24">
        <v>5</v>
      </c>
      <c r="B10" s="25" t="s">
        <v>37</v>
      </c>
      <c r="C10" s="57" t="s">
        <v>38</v>
      </c>
      <c r="D10" s="13">
        <v>1</v>
      </c>
      <c r="E10" s="14">
        <v>305.70000000000101</v>
      </c>
      <c r="F10" s="15">
        <v>0.14410000000000001</v>
      </c>
      <c r="G10" s="16">
        <f t="shared" si="0"/>
        <v>261.64863000000088</v>
      </c>
      <c r="H10" s="16">
        <v>279.52000000000095</v>
      </c>
      <c r="I10" s="15">
        <v>7.2499999999999995E-2</v>
      </c>
      <c r="J10" s="16">
        <f t="shared" si="1"/>
        <v>259.2548000000009</v>
      </c>
      <c r="K10" s="16">
        <v>313.75000000000085</v>
      </c>
      <c r="L10" s="15">
        <v>0.17499999999999999</v>
      </c>
      <c r="M10" s="16">
        <f t="shared" si="6"/>
        <v>258.84375000000068</v>
      </c>
      <c r="N10" s="16">
        <f t="shared" si="2"/>
        <v>779.74718000000246</v>
      </c>
      <c r="O10" s="17">
        <f t="shared" si="7"/>
        <v>1.8080724406780552E-3</v>
      </c>
      <c r="P10" s="18">
        <v>32325</v>
      </c>
      <c r="Q10" s="18">
        <f t="shared" si="8"/>
        <v>8081.25</v>
      </c>
      <c r="R10" s="19">
        <f t="shared" si="9"/>
        <v>6465</v>
      </c>
      <c r="S10" s="19">
        <f t="shared" si="3"/>
        <v>1616.25</v>
      </c>
      <c r="T10" s="13">
        <f t="shared" si="10"/>
        <v>3696.3621939140826</v>
      </c>
      <c r="U10" s="20">
        <v>0</v>
      </c>
      <c r="V10" s="20">
        <v>1</v>
      </c>
      <c r="W10" s="20">
        <v>1</v>
      </c>
      <c r="X10" s="20">
        <v>0</v>
      </c>
      <c r="Y10" s="20">
        <v>1</v>
      </c>
      <c r="Z10" s="20">
        <f t="shared" si="11"/>
        <v>3</v>
      </c>
      <c r="AA10" s="13">
        <f t="shared" si="12"/>
        <v>969.75000000000011</v>
      </c>
      <c r="AB10" s="21">
        <f t="shared" si="4"/>
        <v>4666.112193914083</v>
      </c>
      <c r="AC10" s="22">
        <f t="shared" si="5"/>
        <v>0.57739980744489816</v>
      </c>
    </row>
    <row r="11" spans="1:29" s="23" customFormat="1" ht="30" x14ac:dyDescent="0.25">
      <c r="A11" s="24">
        <v>6</v>
      </c>
      <c r="B11" s="25" t="s">
        <v>39</v>
      </c>
      <c r="C11" s="57" t="s">
        <v>40</v>
      </c>
      <c r="D11" s="13">
        <v>1</v>
      </c>
      <c r="E11" s="14">
        <v>652.29999999999984</v>
      </c>
      <c r="F11" s="15">
        <v>0.10050000000000001</v>
      </c>
      <c r="G11" s="16">
        <f t="shared" si="0"/>
        <v>586.74384999999984</v>
      </c>
      <c r="H11" s="16">
        <v>750.31999999999857</v>
      </c>
      <c r="I11" s="15">
        <v>9.3899999999999997E-2</v>
      </c>
      <c r="J11" s="16">
        <f t="shared" si="1"/>
        <v>679.86495199999877</v>
      </c>
      <c r="K11" s="16">
        <v>615.68000000000029</v>
      </c>
      <c r="L11" s="15">
        <v>4.6899999999999997E-2</v>
      </c>
      <c r="M11" s="16">
        <f t="shared" si="6"/>
        <v>586.80460800000026</v>
      </c>
      <c r="N11" s="16">
        <f t="shared" si="2"/>
        <v>1853.4134099999987</v>
      </c>
      <c r="O11" s="17">
        <f t="shared" si="7"/>
        <v>4.2976823690521384E-3</v>
      </c>
      <c r="P11" s="18">
        <v>45629</v>
      </c>
      <c r="Q11" s="18">
        <f t="shared" si="8"/>
        <v>11407.25</v>
      </c>
      <c r="R11" s="19">
        <f t="shared" si="9"/>
        <v>9125.8000000000011</v>
      </c>
      <c r="S11" s="19">
        <f t="shared" si="3"/>
        <v>2281.4500000000003</v>
      </c>
      <c r="T11" s="13">
        <f t="shared" si="10"/>
        <v>8786.0365951145286</v>
      </c>
      <c r="U11" s="20">
        <v>1</v>
      </c>
      <c r="V11" s="20">
        <v>1</v>
      </c>
      <c r="W11" s="20">
        <v>0</v>
      </c>
      <c r="X11" s="20">
        <v>1</v>
      </c>
      <c r="Y11" s="20">
        <v>0</v>
      </c>
      <c r="Z11" s="20">
        <f t="shared" si="11"/>
        <v>3</v>
      </c>
      <c r="AA11" s="13">
        <f t="shared" si="12"/>
        <v>1368.8700000000003</v>
      </c>
      <c r="AB11" s="21">
        <f t="shared" si="4"/>
        <v>10154.906595114529</v>
      </c>
      <c r="AC11" s="22">
        <f t="shared" si="5"/>
        <v>0.8902151346831646</v>
      </c>
    </row>
    <row r="12" spans="1:29" s="23" customFormat="1" x14ac:dyDescent="0.25">
      <c r="A12" s="24">
        <v>7</v>
      </c>
      <c r="B12" s="25" t="s">
        <v>41</v>
      </c>
      <c r="C12" s="57" t="s">
        <v>42</v>
      </c>
      <c r="D12" s="13">
        <v>1</v>
      </c>
      <c r="E12" s="14">
        <v>1012.4499999999957</v>
      </c>
      <c r="F12" s="15">
        <v>5.8999999999999997E-2</v>
      </c>
      <c r="G12" s="16">
        <f t="shared" si="0"/>
        <v>952.71544999999605</v>
      </c>
      <c r="H12" s="16">
        <v>1078.1199999999985</v>
      </c>
      <c r="I12" s="15">
        <v>5.1999999999999998E-2</v>
      </c>
      <c r="J12" s="16">
        <f t="shared" si="1"/>
        <v>1022.0577599999986</v>
      </c>
      <c r="K12" s="16">
        <v>1137.3899999999987</v>
      </c>
      <c r="L12" s="15">
        <v>9.1999999999999998E-2</v>
      </c>
      <c r="M12" s="16">
        <f t="shared" si="6"/>
        <v>1032.7501199999988</v>
      </c>
      <c r="N12" s="16">
        <f t="shared" si="2"/>
        <v>3007.5233299999936</v>
      </c>
      <c r="O12" s="17">
        <f t="shared" si="7"/>
        <v>6.97382457692154E-3</v>
      </c>
      <c r="P12" s="18">
        <v>86803</v>
      </c>
      <c r="Q12" s="18">
        <f t="shared" si="8"/>
        <v>21700.75</v>
      </c>
      <c r="R12" s="19">
        <f t="shared" si="9"/>
        <v>17360.600000000002</v>
      </c>
      <c r="S12" s="19">
        <f t="shared" si="3"/>
        <v>4340.1500000000005</v>
      </c>
      <c r="T12" s="13">
        <f t="shared" si="10"/>
        <v>14257.051284656816</v>
      </c>
      <c r="U12" s="20">
        <v>1</v>
      </c>
      <c r="V12" s="20">
        <v>0</v>
      </c>
      <c r="W12" s="20">
        <v>1</v>
      </c>
      <c r="X12" s="20">
        <v>0</v>
      </c>
      <c r="Y12" s="20">
        <v>0</v>
      </c>
      <c r="Z12" s="20">
        <f t="shared" si="11"/>
        <v>2</v>
      </c>
      <c r="AA12" s="13">
        <f t="shared" si="12"/>
        <v>1736.0600000000004</v>
      </c>
      <c r="AB12" s="21">
        <f t="shared" si="4"/>
        <v>15993.111284656818</v>
      </c>
      <c r="AC12" s="22">
        <f t="shared" si="5"/>
        <v>0.73698426481374224</v>
      </c>
    </row>
    <row r="13" spans="1:29" s="23" customFormat="1" x14ac:dyDescent="0.25">
      <c r="A13" s="24">
        <v>8</v>
      </c>
      <c r="B13" s="25" t="s">
        <v>43</v>
      </c>
      <c r="C13" s="57" t="s">
        <v>44</v>
      </c>
      <c r="D13" s="13">
        <v>1</v>
      </c>
      <c r="E13" s="14">
        <v>576.73999999999751</v>
      </c>
      <c r="F13" s="15">
        <v>4.7199999999999999E-2</v>
      </c>
      <c r="G13" s="16">
        <f t="shared" si="0"/>
        <v>549.51787199999762</v>
      </c>
      <c r="H13" s="16">
        <v>641.88999999999669</v>
      </c>
      <c r="I13" s="15">
        <v>3.49E-2</v>
      </c>
      <c r="J13" s="16">
        <f t="shared" si="1"/>
        <v>619.48803899999677</v>
      </c>
      <c r="K13" s="16">
        <v>636.16999999999643</v>
      </c>
      <c r="L13" s="15">
        <v>7.5700000000000003E-2</v>
      </c>
      <c r="M13" s="16">
        <f t="shared" si="6"/>
        <v>588.01193099999671</v>
      </c>
      <c r="N13" s="16">
        <f t="shared" si="2"/>
        <v>1757.0178419999911</v>
      </c>
      <c r="O13" s="17">
        <f t="shared" si="7"/>
        <v>4.0741609836919242E-3</v>
      </c>
      <c r="P13" s="18">
        <v>43845</v>
      </c>
      <c r="Q13" s="18">
        <f t="shared" si="8"/>
        <v>10961.25</v>
      </c>
      <c r="R13" s="19">
        <f t="shared" si="9"/>
        <v>8769</v>
      </c>
      <c r="S13" s="19">
        <f t="shared" si="3"/>
        <v>2192.25</v>
      </c>
      <c r="T13" s="13">
        <f t="shared" si="10"/>
        <v>8329.0770287893247</v>
      </c>
      <c r="U13" s="20">
        <v>0</v>
      </c>
      <c r="V13" s="20">
        <v>0</v>
      </c>
      <c r="W13" s="20">
        <v>1</v>
      </c>
      <c r="X13" s="20">
        <v>0</v>
      </c>
      <c r="Y13" s="20">
        <v>1</v>
      </c>
      <c r="Z13" s="20">
        <f t="shared" si="11"/>
        <v>2</v>
      </c>
      <c r="AA13" s="13">
        <f t="shared" si="12"/>
        <v>876.90000000000009</v>
      </c>
      <c r="AB13" s="21">
        <f t="shared" si="4"/>
        <v>9205.9770287893243</v>
      </c>
      <c r="AC13" s="22">
        <f t="shared" si="5"/>
        <v>0.83986562014271404</v>
      </c>
    </row>
    <row r="14" spans="1:29" s="23" customFormat="1" x14ac:dyDescent="0.25">
      <c r="A14" s="24">
        <v>9</v>
      </c>
      <c r="B14" s="25" t="s">
        <v>45</v>
      </c>
      <c r="C14" s="57" t="s">
        <v>46</v>
      </c>
      <c r="D14" s="13">
        <v>1</v>
      </c>
      <c r="E14" s="14">
        <v>510.52000000000004</v>
      </c>
      <c r="F14" s="15">
        <v>0.16320000000000001</v>
      </c>
      <c r="G14" s="16">
        <f t="shared" si="0"/>
        <v>427.20313600000003</v>
      </c>
      <c r="H14" s="16">
        <v>486.74000000000052</v>
      </c>
      <c r="I14" s="15">
        <v>0.19869999999999999</v>
      </c>
      <c r="J14" s="16">
        <f t="shared" si="1"/>
        <v>390.02476200000041</v>
      </c>
      <c r="K14" s="16">
        <v>491.62000000000063</v>
      </c>
      <c r="L14" s="15">
        <v>0.1885</v>
      </c>
      <c r="M14" s="16">
        <f t="shared" si="6"/>
        <v>398.94963000000052</v>
      </c>
      <c r="N14" s="16">
        <f t="shared" si="2"/>
        <v>1216.1775280000011</v>
      </c>
      <c r="O14" s="17">
        <f t="shared" si="7"/>
        <v>2.8200641538052872E-3</v>
      </c>
      <c r="P14" s="18">
        <v>45291</v>
      </c>
      <c r="Q14" s="18">
        <f t="shared" si="8"/>
        <v>11322.75</v>
      </c>
      <c r="R14" s="19">
        <f t="shared" si="9"/>
        <v>9058.2000000000007</v>
      </c>
      <c r="S14" s="19">
        <f t="shared" si="3"/>
        <v>2264.5500000000002</v>
      </c>
      <c r="T14" s="13">
        <f t="shared" si="10"/>
        <v>5765.2438519714506</v>
      </c>
      <c r="U14" s="20">
        <v>1</v>
      </c>
      <c r="V14" s="20">
        <v>1</v>
      </c>
      <c r="W14" s="20">
        <v>0</v>
      </c>
      <c r="X14" s="20">
        <v>1</v>
      </c>
      <c r="Y14" s="20">
        <v>0</v>
      </c>
      <c r="Z14" s="20">
        <f t="shared" si="11"/>
        <v>3</v>
      </c>
      <c r="AA14" s="13">
        <f t="shared" si="12"/>
        <v>1358.7300000000002</v>
      </c>
      <c r="AB14" s="21">
        <f t="shared" si="4"/>
        <v>7123.973851971451</v>
      </c>
      <c r="AC14" s="22">
        <f t="shared" si="5"/>
        <v>0.62917346510092076</v>
      </c>
    </row>
    <row r="15" spans="1:29" s="23" customFormat="1" x14ac:dyDescent="0.25">
      <c r="A15" s="24">
        <v>10</v>
      </c>
      <c r="B15" s="25" t="s">
        <v>47</v>
      </c>
      <c r="C15" s="57" t="s">
        <v>48</v>
      </c>
      <c r="D15" s="13">
        <v>1</v>
      </c>
      <c r="E15" s="14">
        <v>83.870000000000047</v>
      </c>
      <c r="F15" s="15">
        <v>0.17610000000000001</v>
      </c>
      <c r="G15" s="16">
        <f t="shared" si="0"/>
        <v>69.100493000000043</v>
      </c>
      <c r="H15" s="16">
        <v>157.78999999999994</v>
      </c>
      <c r="I15" s="15">
        <v>9.1499999999999998E-2</v>
      </c>
      <c r="J15" s="16">
        <f t="shared" si="1"/>
        <v>143.35221499999994</v>
      </c>
      <c r="K15" s="16">
        <v>111.28999999999999</v>
      </c>
      <c r="L15" s="15">
        <v>0.15640000000000001</v>
      </c>
      <c r="M15" s="16">
        <f t="shared" si="6"/>
        <v>93.884243999999995</v>
      </c>
      <c r="N15" s="16">
        <f t="shared" si="2"/>
        <v>306.336952</v>
      </c>
      <c r="O15" s="17">
        <f t="shared" si="7"/>
        <v>7.1033203412484871E-4</v>
      </c>
      <c r="P15" s="18">
        <v>14554</v>
      </c>
      <c r="Q15" s="18">
        <f t="shared" si="8"/>
        <v>3638.5</v>
      </c>
      <c r="R15" s="19">
        <f t="shared" si="9"/>
        <v>2910.8</v>
      </c>
      <c r="S15" s="19">
        <f t="shared" si="3"/>
        <v>727.7</v>
      </c>
      <c r="T15" s="13">
        <f t="shared" si="10"/>
        <v>1452.1788048937472</v>
      </c>
      <c r="U15" s="20">
        <v>0</v>
      </c>
      <c r="V15" s="20">
        <v>0</v>
      </c>
      <c r="W15" s="20">
        <v>1</v>
      </c>
      <c r="X15" s="20">
        <v>1</v>
      </c>
      <c r="Y15" s="20">
        <v>1</v>
      </c>
      <c r="Z15" s="20">
        <f t="shared" si="11"/>
        <v>3</v>
      </c>
      <c r="AA15" s="13">
        <f t="shared" si="12"/>
        <v>436.62000000000012</v>
      </c>
      <c r="AB15" s="21">
        <f t="shared" si="4"/>
        <v>1888.7988048937473</v>
      </c>
      <c r="AC15" s="22">
        <f t="shared" si="5"/>
        <v>0.51911469146454503</v>
      </c>
    </row>
    <row r="16" spans="1:29" s="23" customFormat="1" x14ac:dyDescent="0.25">
      <c r="A16" s="24">
        <v>11</v>
      </c>
      <c r="B16" s="25" t="s">
        <v>49</v>
      </c>
      <c r="C16" s="57" t="s">
        <v>50</v>
      </c>
      <c r="D16" s="13">
        <v>1</v>
      </c>
      <c r="E16" s="14">
        <v>825.64000000000021</v>
      </c>
      <c r="F16" s="15">
        <v>6.08E-2</v>
      </c>
      <c r="G16" s="16">
        <f t="shared" si="0"/>
        <v>775.44108800000026</v>
      </c>
      <c r="H16" s="16">
        <v>906.7799999999994</v>
      </c>
      <c r="I16" s="15">
        <v>8.6900000000000005E-2</v>
      </c>
      <c r="J16" s="16">
        <f t="shared" si="1"/>
        <v>827.98081799999943</v>
      </c>
      <c r="K16" s="16">
        <v>1052.0700000000002</v>
      </c>
      <c r="L16" s="15">
        <v>7.1800000000000003E-2</v>
      </c>
      <c r="M16" s="16">
        <f t="shared" si="6"/>
        <v>976.53137400000014</v>
      </c>
      <c r="N16" s="16">
        <f t="shared" si="2"/>
        <v>2579.9532799999997</v>
      </c>
      <c r="O16" s="17">
        <f t="shared" si="7"/>
        <v>5.9823780623418721E-3</v>
      </c>
      <c r="P16" s="18">
        <v>71791</v>
      </c>
      <c r="Q16" s="18">
        <f t="shared" si="8"/>
        <v>17947.75</v>
      </c>
      <c r="R16" s="19">
        <f t="shared" si="9"/>
        <v>14358.2</v>
      </c>
      <c r="S16" s="19">
        <f t="shared" si="3"/>
        <v>3589.55</v>
      </c>
      <c r="T16" s="13">
        <f t="shared" si="10"/>
        <v>12230.171536185104</v>
      </c>
      <c r="U16" s="20">
        <v>0</v>
      </c>
      <c r="V16" s="20">
        <v>0</v>
      </c>
      <c r="W16" s="20">
        <v>1</v>
      </c>
      <c r="X16" s="20">
        <v>1</v>
      </c>
      <c r="Y16" s="20">
        <v>1</v>
      </c>
      <c r="Z16" s="20">
        <f t="shared" si="11"/>
        <v>3</v>
      </c>
      <c r="AA16" s="13">
        <f t="shared" si="12"/>
        <v>2153.7300000000005</v>
      </c>
      <c r="AB16" s="21">
        <f t="shared" si="4"/>
        <v>14383.901536185105</v>
      </c>
      <c r="AC16" s="22">
        <f t="shared" si="5"/>
        <v>0.80143201995710356</v>
      </c>
    </row>
    <row r="17" spans="1:29" s="23" customFormat="1" x14ac:dyDescent="0.25">
      <c r="A17" s="24">
        <v>12</v>
      </c>
      <c r="B17" s="25" t="s">
        <v>51</v>
      </c>
      <c r="C17" s="57" t="s">
        <v>52</v>
      </c>
      <c r="D17" s="13">
        <v>1</v>
      </c>
      <c r="E17" s="14">
        <v>260.56999999999982</v>
      </c>
      <c r="F17" s="15">
        <v>0.1217</v>
      </c>
      <c r="G17" s="16">
        <f t="shared" si="0"/>
        <v>228.85863099999983</v>
      </c>
      <c r="H17" s="16">
        <v>266.35999999999973</v>
      </c>
      <c r="I17" s="15">
        <v>8.77E-2</v>
      </c>
      <c r="J17" s="16">
        <f t="shared" si="1"/>
        <v>243.00022799999977</v>
      </c>
      <c r="K17" s="16">
        <v>289.96999999999974</v>
      </c>
      <c r="L17" s="15">
        <v>0.1333</v>
      </c>
      <c r="M17" s="16">
        <f t="shared" si="6"/>
        <v>251.31699899999978</v>
      </c>
      <c r="N17" s="16">
        <f t="shared" si="2"/>
        <v>723.17585799999938</v>
      </c>
      <c r="O17" s="17">
        <f t="shared" si="7"/>
        <v>1.6768952452171761E-3</v>
      </c>
      <c r="P17" s="18">
        <v>31045</v>
      </c>
      <c r="Q17" s="18">
        <f t="shared" si="8"/>
        <v>7761.25</v>
      </c>
      <c r="R17" s="19">
        <f t="shared" si="9"/>
        <v>6209</v>
      </c>
      <c r="S17" s="19">
        <f t="shared" si="3"/>
        <v>1552.25</v>
      </c>
      <c r="T17" s="13">
        <f t="shared" si="10"/>
        <v>3428.1879686471821</v>
      </c>
      <c r="U17" s="20">
        <v>0</v>
      </c>
      <c r="V17" s="20">
        <v>1</v>
      </c>
      <c r="W17" s="20">
        <v>1</v>
      </c>
      <c r="X17" s="20">
        <v>1</v>
      </c>
      <c r="Y17" s="20">
        <v>1</v>
      </c>
      <c r="Z17" s="20">
        <f t="shared" si="11"/>
        <v>4</v>
      </c>
      <c r="AA17" s="13">
        <f t="shared" si="12"/>
        <v>1241.8000000000002</v>
      </c>
      <c r="AB17" s="21">
        <f t="shared" si="4"/>
        <v>4669.9879686471822</v>
      </c>
      <c r="AC17" s="22">
        <f t="shared" si="5"/>
        <v>0.60170564904457169</v>
      </c>
    </row>
    <row r="18" spans="1:29" s="23" customFormat="1" ht="30" x14ac:dyDescent="0.25">
      <c r="A18" s="24">
        <v>13</v>
      </c>
      <c r="B18" s="25" t="s">
        <v>53</v>
      </c>
      <c r="C18" s="57" t="s">
        <v>54</v>
      </c>
      <c r="D18" s="13">
        <v>1</v>
      </c>
      <c r="E18" s="14">
        <v>561.48999999999921</v>
      </c>
      <c r="F18" s="15">
        <v>0.1215</v>
      </c>
      <c r="G18" s="16">
        <f t="shared" si="0"/>
        <v>493.26896499999935</v>
      </c>
      <c r="H18" s="16">
        <v>615.11999999999853</v>
      </c>
      <c r="I18" s="15">
        <v>0.23419999999999999</v>
      </c>
      <c r="J18" s="16">
        <f t="shared" si="1"/>
        <v>471.05889599999887</v>
      </c>
      <c r="K18" s="16">
        <v>578.94999999999845</v>
      </c>
      <c r="L18" s="15">
        <v>0.25480000000000003</v>
      </c>
      <c r="M18" s="16">
        <f t="shared" si="6"/>
        <v>431.43353999999886</v>
      </c>
      <c r="N18" s="16">
        <f t="shared" si="2"/>
        <v>1395.761400999997</v>
      </c>
      <c r="O18" s="17">
        <f t="shared" si="7"/>
        <v>3.2364820131959675E-3</v>
      </c>
      <c r="P18" s="18">
        <v>42652</v>
      </c>
      <c r="Q18" s="18">
        <f t="shared" si="8"/>
        <v>10663</v>
      </c>
      <c r="R18" s="19">
        <f t="shared" si="9"/>
        <v>8530.4</v>
      </c>
      <c r="S18" s="19">
        <f t="shared" si="3"/>
        <v>2132.6</v>
      </c>
      <c r="T18" s="13">
        <f t="shared" si="10"/>
        <v>6616.5544508681987</v>
      </c>
      <c r="U18" s="20">
        <v>0</v>
      </c>
      <c r="V18" s="20">
        <v>0</v>
      </c>
      <c r="W18" s="20">
        <v>1</v>
      </c>
      <c r="X18" s="20">
        <v>1</v>
      </c>
      <c r="Y18" s="20">
        <v>1</v>
      </c>
      <c r="Z18" s="20">
        <f t="shared" si="11"/>
        <v>3</v>
      </c>
      <c r="AA18" s="13">
        <f t="shared" si="12"/>
        <v>1279.5600000000002</v>
      </c>
      <c r="AB18" s="21">
        <f t="shared" si="4"/>
        <v>7896.1144508681991</v>
      </c>
      <c r="AC18" s="22">
        <f t="shared" si="5"/>
        <v>0.74051528189704574</v>
      </c>
    </row>
    <row r="19" spans="1:29" s="23" customFormat="1" x14ac:dyDescent="0.25">
      <c r="A19" s="24">
        <v>14</v>
      </c>
      <c r="B19" s="25" t="s">
        <v>55</v>
      </c>
      <c r="C19" s="57" t="s">
        <v>56</v>
      </c>
      <c r="D19" s="13">
        <v>1</v>
      </c>
      <c r="E19" s="14">
        <v>585.99999999999864</v>
      </c>
      <c r="F19" s="15">
        <v>2.1700000000000001E-2</v>
      </c>
      <c r="G19" s="16">
        <f t="shared" si="0"/>
        <v>573.28379999999868</v>
      </c>
      <c r="H19" s="16">
        <v>567.0499999999987</v>
      </c>
      <c r="I19" s="15">
        <v>2.5999999999999999E-2</v>
      </c>
      <c r="J19" s="16">
        <f t="shared" si="1"/>
        <v>552.30669999999873</v>
      </c>
      <c r="K19" s="16">
        <v>639.43999999999801</v>
      </c>
      <c r="L19" s="15">
        <v>2.1399999999999999E-2</v>
      </c>
      <c r="M19" s="16">
        <f t="shared" si="6"/>
        <v>625.75598399999808</v>
      </c>
      <c r="N19" s="16">
        <f t="shared" si="2"/>
        <v>1751.3464839999956</v>
      </c>
      <c r="O19" s="17">
        <f t="shared" si="7"/>
        <v>4.0610102774578712E-3</v>
      </c>
      <c r="P19" s="18">
        <v>37873</v>
      </c>
      <c r="Q19" s="18">
        <f t="shared" si="8"/>
        <v>9468.25</v>
      </c>
      <c r="R19" s="19">
        <f t="shared" si="9"/>
        <v>7574.6</v>
      </c>
      <c r="S19" s="19">
        <f t="shared" si="3"/>
        <v>1893.65</v>
      </c>
      <c r="T19" s="13">
        <f t="shared" si="10"/>
        <v>8302.1921693925433</v>
      </c>
      <c r="U19" s="20">
        <v>1</v>
      </c>
      <c r="V19" s="20">
        <v>0</v>
      </c>
      <c r="W19" s="20">
        <v>0</v>
      </c>
      <c r="X19" s="20">
        <v>0</v>
      </c>
      <c r="Y19" s="20">
        <v>1</v>
      </c>
      <c r="Z19" s="20">
        <f t="shared" si="11"/>
        <v>2</v>
      </c>
      <c r="AA19" s="13">
        <f t="shared" si="12"/>
        <v>757.46</v>
      </c>
      <c r="AB19" s="21">
        <f t="shared" si="4"/>
        <v>9059.6521693925424</v>
      </c>
      <c r="AC19" s="22">
        <f t="shared" si="5"/>
        <v>0.95684547507644413</v>
      </c>
    </row>
    <row r="20" spans="1:29" s="23" customFormat="1" x14ac:dyDescent="0.25">
      <c r="A20" s="24">
        <v>15</v>
      </c>
      <c r="B20" s="25" t="s">
        <v>57</v>
      </c>
      <c r="C20" s="57" t="s">
        <v>58</v>
      </c>
      <c r="D20" s="13">
        <v>1</v>
      </c>
      <c r="E20" s="14">
        <v>1007.9099999999984</v>
      </c>
      <c r="F20" s="15">
        <v>2.46E-2</v>
      </c>
      <c r="G20" s="16">
        <f t="shared" si="0"/>
        <v>983.11541399999851</v>
      </c>
      <c r="H20" s="16">
        <v>969.30999999999801</v>
      </c>
      <c r="I20" s="15">
        <v>3.2800000000000003E-2</v>
      </c>
      <c r="J20" s="16">
        <f t="shared" si="1"/>
        <v>937.51663199999803</v>
      </c>
      <c r="K20" s="16">
        <v>1017.7899999999996</v>
      </c>
      <c r="L20" s="15">
        <v>6.7500000000000004E-2</v>
      </c>
      <c r="M20" s="16">
        <f t="shared" si="6"/>
        <v>949.08917499999961</v>
      </c>
      <c r="N20" s="16">
        <f t="shared" si="2"/>
        <v>2869.7212209999961</v>
      </c>
      <c r="O20" s="17">
        <f t="shared" si="7"/>
        <v>6.6542899868122073E-3</v>
      </c>
      <c r="P20" s="18">
        <v>76779</v>
      </c>
      <c r="Q20" s="18">
        <f t="shared" si="8"/>
        <v>19194.75</v>
      </c>
      <c r="R20" s="19">
        <f t="shared" si="9"/>
        <v>15355.800000000001</v>
      </c>
      <c r="S20" s="19">
        <f t="shared" si="3"/>
        <v>3838.9500000000003</v>
      </c>
      <c r="T20" s="13">
        <f t="shared" si="10"/>
        <v>13603.805567308769</v>
      </c>
      <c r="U20" s="20">
        <v>1</v>
      </c>
      <c r="V20" s="20">
        <v>0</v>
      </c>
      <c r="W20" s="20">
        <v>0</v>
      </c>
      <c r="X20" s="20">
        <v>1</v>
      </c>
      <c r="Y20" s="20">
        <v>1</v>
      </c>
      <c r="Z20" s="20">
        <f t="shared" si="11"/>
        <v>3</v>
      </c>
      <c r="AA20" s="13">
        <f t="shared" si="12"/>
        <v>2303.3700000000003</v>
      </c>
      <c r="AB20" s="21">
        <f t="shared" si="4"/>
        <v>15907.17556730877</v>
      </c>
      <c r="AC20" s="22">
        <f t="shared" si="5"/>
        <v>0.82872533204698007</v>
      </c>
    </row>
    <row r="21" spans="1:29" s="23" customFormat="1" x14ac:dyDescent="0.25">
      <c r="A21" s="24">
        <v>16</v>
      </c>
      <c r="B21" s="25" t="s">
        <v>59</v>
      </c>
      <c r="C21" s="57" t="s">
        <v>60</v>
      </c>
      <c r="D21" s="13">
        <v>1</v>
      </c>
      <c r="E21" s="14">
        <v>1012.0399999999996</v>
      </c>
      <c r="F21" s="15">
        <v>2.0500000000000001E-2</v>
      </c>
      <c r="G21" s="16">
        <f t="shared" si="0"/>
        <v>991.29317999999967</v>
      </c>
      <c r="H21" s="16">
        <v>984.09000000000151</v>
      </c>
      <c r="I21" s="15">
        <v>1.32E-2</v>
      </c>
      <c r="J21" s="16">
        <f t="shared" si="1"/>
        <v>971.10001200000147</v>
      </c>
      <c r="K21" s="16">
        <v>1118.0800000000011</v>
      </c>
      <c r="L21" s="15">
        <v>6.7599999999999993E-2</v>
      </c>
      <c r="M21" s="16">
        <f t="shared" si="6"/>
        <v>1042.497792000001</v>
      </c>
      <c r="N21" s="16">
        <f t="shared" si="2"/>
        <v>3004.8909840000024</v>
      </c>
      <c r="O21" s="17">
        <f t="shared" si="7"/>
        <v>6.9677207109775643E-3</v>
      </c>
      <c r="P21" s="18">
        <v>77872</v>
      </c>
      <c r="Q21" s="18">
        <f t="shared" si="8"/>
        <v>19468</v>
      </c>
      <c r="R21" s="19">
        <f t="shared" si="9"/>
        <v>15574.400000000001</v>
      </c>
      <c r="S21" s="19">
        <f t="shared" si="3"/>
        <v>3893.6000000000004</v>
      </c>
      <c r="T21" s="13">
        <f t="shared" si="10"/>
        <v>14244.572747401102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f t="shared" si="11"/>
        <v>5</v>
      </c>
      <c r="AA21" s="13">
        <f t="shared" si="12"/>
        <v>3893.6000000000004</v>
      </c>
      <c r="AB21" s="21">
        <f t="shared" si="4"/>
        <v>18138.172747401102</v>
      </c>
      <c r="AC21" s="22">
        <f t="shared" si="5"/>
        <v>0.93169163485725814</v>
      </c>
    </row>
    <row r="22" spans="1:29" s="23" customFormat="1" x14ac:dyDescent="0.25">
      <c r="A22" s="24">
        <v>17</v>
      </c>
      <c r="B22" s="25" t="s">
        <v>61</v>
      </c>
      <c r="C22" s="57" t="s">
        <v>62</v>
      </c>
      <c r="D22" s="13">
        <v>1</v>
      </c>
      <c r="E22" s="14">
        <v>223.25999999999996</v>
      </c>
      <c r="F22" s="15">
        <v>0.03</v>
      </c>
      <c r="G22" s="16">
        <f t="shared" si="0"/>
        <v>216.56219999999996</v>
      </c>
      <c r="H22" s="16">
        <v>249.56999999999994</v>
      </c>
      <c r="I22" s="15">
        <v>0.04</v>
      </c>
      <c r="J22" s="16">
        <f t="shared" si="1"/>
        <v>239.58719999999994</v>
      </c>
      <c r="K22" s="16">
        <v>238.19000000000003</v>
      </c>
      <c r="L22" s="15">
        <v>0.05</v>
      </c>
      <c r="M22" s="16">
        <f t="shared" si="6"/>
        <v>226.28050000000002</v>
      </c>
      <c r="N22" s="16">
        <f t="shared" si="2"/>
        <v>682.42989999999986</v>
      </c>
      <c r="O22" s="17">
        <f t="shared" si="7"/>
        <v>1.5824137958212008E-3</v>
      </c>
      <c r="P22" s="18">
        <v>25210</v>
      </c>
      <c r="Q22" s="18">
        <f t="shared" si="8"/>
        <v>6302.5</v>
      </c>
      <c r="R22" s="19">
        <f t="shared" si="9"/>
        <v>5042</v>
      </c>
      <c r="S22" s="19">
        <f t="shared" si="3"/>
        <v>1260.5</v>
      </c>
      <c r="T22" s="13">
        <f t="shared" si="10"/>
        <v>3235.0332865026326</v>
      </c>
      <c r="U22" s="20">
        <v>1</v>
      </c>
      <c r="V22" s="20">
        <v>0</v>
      </c>
      <c r="W22" s="20">
        <v>1</v>
      </c>
      <c r="X22" s="20">
        <v>0</v>
      </c>
      <c r="Y22" s="20">
        <v>0</v>
      </c>
      <c r="Z22" s="20">
        <f t="shared" si="11"/>
        <v>2</v>
      </c>
      <c r="AA22" s="13">
        <f t="shared" si="12"/>
        <v>504.20000000000005</v>
      </c>
      <c r="AB22" s="21">
        <f t="shared" si="4"/>
        <v>3739.2332865026328</v>
      </c>
      <c r="AC22" s="22">
        <f t="shared" si="5"/>
        <v>0.59329365910394805</v>
      </c>
    </row>
    <row r="23" spans="1:29" s="23" customFormat="1" x14ac:dyDescent="0.25">
      <c r="A23" s="24">
        <v>18</v>
      </c>
      <c r="B23" s="25" t="s">
        <v>63</v>
      </c>
      <c r="C23" s="57" t="s">
        <v>64</v>
      </c>
      <c r="D23" s="13">
        <v>1</v>
      </c>
      <c r="E23" s="14">
        <v>1050.2699999999998</v>
      </c>
      <c r="F23" s="15">
        <v>0</v>
      </c>
      <c r="G23" s="16">
        <f t="shared" si="0"/>
        <v>1050.2699999999998</v>
      </c>
      <c r="H23" s="16">
        <v>1087.3299999999997</v>
      </c>
      <c r="I23" s="15">
        <v>4.3E-3</v>
      </c>
      <c r="J23" s="16">
        <f t="shared" si="1"/>
        <v>1082.6544809999998</v>
      </c>
      <c r="K23" s="16">
        <v>1001.9399999999994</v>
      </c>
      <c r="L23" s="15">
        <v>0</v>
      </c>
      <c r="M23" s="16">
        <f t="shared" si="6"/>
        <v>1001.9399999999994</v>
      </c>
      <c r="N23" s="16">
        <f t="shared" si="2"/>
        <v>3134.8644809999987</v>
      </c>
      <c r="O23" s="17">
        <f t="shared" si="7"/>
        <v>7.2691023689968265E-3</v>
      </c>
      <c r="P23" s="18">
        <v>49872</v>
      </c>
      <c r="Q23" s="18">
        <f t="shared" si="8"/>
        <v>12468</v>
      </c>
      <c r="R23" s="19">
        <f t="shared" si="9"/>
        <v>9974.4000000000015</v>
      </c>
      <c r="S23" s="19">
        <f t="shared" si="3"/>
        <v>2493.6000000000004</v>
      </c>
      <c r="T23" s="13">
        <f t="shared" si="10"/>
        <v>14860.70722386255</v>
      </c>
      <c r="U23" s="20">
        <v>1</v>
      </c>
      <c r="V23" s="20">
        <v>1</v>
      </c>
      <c r="W23" s="20">
        <v>0</v>
      </c>
      <c r="X23" s="20">
        <v>1</v>
      </c>
      <c r="Y23" s="20">
        <v>1</v>
      </c>
      <c r="Z23" s="20">
        <f t="shared" si="11"/>
        <v>4</v>
      </c>
      <c r="AA23" s="13">
        <f t="shared" si="12"/>
        <v>1994.8800000000003</v>
      </c>
      <c r="AB23" s="21">
        <f t="shared" si="4"/>
        <v>16855.587223862549</v>
      </c>
      <c r="AC23" s="22">
        <f t="shared" si="5"/>
        <v>1.3519078620358156</v>
      </c>
    </row>
    <row r="24" spans="1:29" s="23" customFormat="1" x14ac:dyDescent="0.25">
      <c r="A24" s="24">
        <v>19</v>
      </c>
      <c r="B24" s="25" t="s">
        <v>65</v>
      </c>
      <c r="C24" s="57" t="s">
        <v>66</v>
      </c>
      <c r="D24" s="13">
        <v>1</v>
      </c>
      <c r="E24" s="14">
        <v>587.60999999999945</v>
      </c>
      <c r="F24" s="15">
        <v>5.9499999999999997E-2</v>
      </c>
      <c r="G24" s="16">
        <f t="shared" si="0"/>
        <v>552.64720499999953</v>
      </c>
      <c r="H24" s="16">
        <v>527.28999999999928</v>
      </c>
      <c r="I24" s="15">
        <v>6.0600000000000001E-2</v>
      </c>
      <c r="J24" s="16">
        <f t="shared" si="1"/>
        <v>495.33622599999933</v>
      </c>
      <c r="K24" s="16">
        <v>601.54</v>
      </c>
      <c r="L24" s="15">
        <v>4.87E-2</v>
      </c>
      <c r="M24" s="16">
        <f t="shared" si="6"/>
        <v>572.245002</v>
      </c>
      <c r="N24" s="16">
        <f t="shared" si="2"/>
        <v>1620.2284329999989</v>
      </c>
      <c r="O24" s="17">
        <f t="shared" si="7"/>
        <v>3.7569746354328333E-3</v>
      </c>
      <c r="P24" s="18">
        <v>35521</v>
      </c>
      <c r="Q24" s="18">
        <f t="shared" si="8"/>
        <v>8880.25</v>
      </c>
      <c r="R24" s="19">
        <f t="shared" si="9"/>
        <v>7104.2000000000007</v>
      </c>
      <c r="S24" s="19">
        <f t="shared" si="3"/>
        <v>1776.0500000000002</v>
      </c>
      <c r="T24" s="13">
        <f t="shared" si="10"/>
        <v>7680.6319777210783</v>
      </c>
      <c r="U24" s="20">
        <v>0</v>
      </c>
      <c r="V24" s="20">
        <v>0</v>
      </c>
      <c r="W24" s="20">
        <v>1</v>
      </c>
      <c r="X24" s="20">
        <v>1</v>
      </c>
      <c r="Y24" s="20">
        <v>1</v>
      </c>
      <c r="Z24" s="20">
        <f t="shared" si="11"/>
        <v>3</v>
      </c>
      <c r="AA24" s="13">
        <f t="shared" si="12"/>
        <v>1065.6300000000003</v>
      </c>
      <c r="AB24" s="21">
        <f t="shared" si="4"/>
        <v>8746.2619777210784</v>
      </c>
      <c r="AC24" s="22">
        <f t="shared" si="5"/>
        <v>0.98491168353605796</v>
      </c>
    </row>
    <row r="25" spans="1:29" s="23" customFormat="1" x14ac:dyDescent="0.25">
      <c r="A25" s="24">
        <v>20</v>
      </c>
      <c r="B25" s="25" t="s">
        <v>67</v>
      </c>
      <c r="C25" s="58" t="s">
        <v>68</v>
      </c>
      <c r="D25" s="13">
        <v>2</v>
      </c>
      <c r="E25" s="14">
        <v>2506.5400000000031</v>
      </c>
      <c r="F25" s="15">
        <v>3.8800000000000001E-2</v>
      </c>
      <c r="G25" s="16">
        <f t="shared" si="0"/>
        <v>2409.2862480000031</v>
      </c>
      <c r="H25" s="16">
        <v>2237.4800000000105</v>
      </c>
      <c r="I25" s="15">
        <v>6.1699999999999998E-2</v>
      </c>
      <c r="J25" s="16">
        <f t="shared" si="1"/>
        <v>2099.4274840000098</v>
      </c>
      <c r="K25" s="16">
        <v>2269.0700000000111</v>
      </c>
      <c r="L25" s="15">
        <v>9.1300000000000006E-2</v>
      </c>
      <c r="M25" s="16">
        <f t="shared" si="6"/>
        <v>2061.9039090000101</v>
      </c>
      <c r="N25" s="16">
        <f t="shared" si="2"/>
        <v>6570.6176410000226</v>
      </c>
      <c r="O25" s="17">
        <f t="shared" si="7"/>
        <v>1.5235903353860363E-2</v>
      </c>
      <c r="P25" s="18">
        <v>150579</v>
      </c>
      <c r="Q25" s="18">
        <f t="shared" si="8"/>
        <v>37644.75</v>
      </c>
      <c r="R25" s="19">
        <f t="shared" si="9"/>
        <v>30115.800000000003</v>
      </c>
      <c r="S25" s="19">
        <f t="shared" si="3"/>
        <v>7528.9500000000007</v>
      </c>
      <c r="T25" s="13">
        <f t="shared" si="10"/>
        <v>31147.765919278278</v>
      </c>
      <c r="U25" s="20">
        <v>0</v>
      </c>
      <c r="V25" s="20">
        <v>0</v>
      </c>
      <c r="W25" s="20">
        <v>1</v>
      </c>
      <c r="X25" s="20">
        <v>1</v>
      </c>
      <c r="Y25" s="20">
        <v>1</v>
      </c>
      <c r="Z25" s="20">
        <f t="shared" si="11"/>
        <v>3</v>
      </c>
      <c r="AA25" s="13">
        <f t="shared" si="12"/>
        <v>4517.3700000000008</v>
      </c>
      <c r="AB25" s="21">
        <f t="shared" si="4"/>
        <v>35665.135919278277</v>
      </c>
      <c r="AC25" s="22">
        <f t="shared" si="5"/>
        <v>0.94741327593564251</v>
      </c>
    </row>
    <row r="26" spans="1:29" s="23" customFormat="1" x14ac:dyDescent="0.25">
      <c r="A26" s="24">
        <v>21</v>
      </c>
      <c r="B26" s="25" t="s">
        <v>69</v>
      </c>
      <c r="C26" s="58" t="s">
        <v>70</v>
      </c>
      <c r="D26" s="13">
        <v>2</v>
      </c>
      <c r="E26" s="14">
        <v>2836.3799999999214</v>
      </c>
      <c r="F26" s="15">
        <v>0.1452</v>
      </c>
      <c r="G26" s="16">
        <f t="shared" si="0"/>
        <v>2424.5376239999327</v>
      </c>
      <c r="H26" s="16">
        <v>2804.0199999999231</v>
      </c>
      <c r="I26" s="15">
        <v>0.15629999999999999</v>
      </c>
      <c r="J26" s="16">
        <f t="shared" si="1"/>
        <v>2365.7516739999351</v>
      </c>
      <c r="K26" s="16">
        <v>2953.329999999919</v>
      </c>
      <c r="L26" s="15">
        <v>0.22159999999999999</v>
      </c>
      <c r="M26" s="16">
        <f t="shared" si="6"/>
        <v>2298.8720719999369</v>
      </c>
      <c r="N26" s="16">
        <f t="shared" si="2"/>
        <v>7089.1613699998052</v>
      </c>
      <c r="O26" s="17">
        <f t="shared" si="7"/>
        <v>1.6438299014580719E-2</v>
      </c>
      <c r="P26" s="18">
        <v>145628</v>
      </c>
      <c r="Q26" s="18">
        <f t="shared" si="8"/>
        <v>36407</v>
      </c>
      <c r="R26" s="19">
        <f t="shared" si="9"/>
        <v>29125.600000000002</v>
      </c>
      <c r="S26" s="19">
        <f t="shared" si="3"/>
        <v>7281.4000000000005</v>
      </c>
      <c r="T26" s="13">
        <f t="shared" si="10"/>
        <v>33605.902973093616</v>
      </c>
      <c r="U26" s="20">
        <v>1</v>
      </c>
      <c r="V26" s="20">
        <v>0</v>
      </c>
      <c r="W26" s="20">
        <v>1</v>
      </c>
      <c r="X26" s="20">
        <v>1</v>
      </c>
      <c r="Y26" s="20">
        <v>0</v>
      </c>
      <c r="Z26" s="20">
        <f t="shared" si="11"/>
        <v>3</v>
      </c>
      <c r="AA26" s="13">
        <f t="shared" si="12"/>
        <v>4368.8400000000011</v>
      </c>
      <c r="AB26" s="21">
        <f t="shared" si="4"/>
        <v>37974.74297309362</v>
      </c>
      <c r="AC26" s="22">
        <f t="shared" si="5"/>
        <v>1.0430615808249408</v>
      </c>
    </row>
    <row r="27" spans="1:29" s="23" customFormat="1" x14ac:dyDescent="0.25">
      <c r="A27" s="24">
        <v>22</v>
      </c>
      <c r="B27" s="25" t="s">
        <v>71</v>
      </c>
      <c r="C27" s="58" t="s">
        <v>72</v>
      </c>
      <c r="D27" s="13">
        <v>2</v>
      </c>
      <c r="E27" s="14">
        <v>2509.9400000000014</v>
      </c>
      <c r="F27" s="15">
        <v>0.13980000000000001</v>
      </c>
      <c r="G27" s="16">
        <f t="shared" si="0"/>
        <v>2159.050388000001</v>
      </c>
      <c r="H27" s="16">
        <v>2362.8800000000074</v>
      </c>
      <c r="I27" s="15">
        <v>9.6799999999999997E-2</v>
      </c>
      <c r="J27" s="16">
        <f t="shared" si="1"/>
        <v>2134.1532160000065</v>
      </c>
      <c r="K27" s="16">
        <v>2650.8300000000086</v>
      </c>
      <c r="L27" s="15">
        <v>0.12709999999999999</v>
      </c>
      <c r="M27" s="16">
        <f t="shared" si="6"/>
        <v>2313.9095070000076</v>
      </c>
      <c r="N27" s="16">
        <f t="shared" si="2"/>
        <v>6607.1131110000151</v>
      </c>
      <c r="O27" s="17">
        <f t="shared" si="7"/>
        <v>1.5320528800683497E-2</v>
      </c>
      <c r="P27" s="18">
        <v>149602</v>
      </c>
      <c r="Q27" s="18">
        <f t="shared" si="8"/>
        <v>37400.5</v>
      </c>
      <c r="R27" s="19">
        <f t="shared" si="9"/>
        <v>29920.400000000001</v>
      </c>
      <c r="S27" s="19">
        <f t="shared" si="3"/>
        <v>7480.1</v>
      </c>
      <c r="T27" s="13">
        <f t="shared" si="10"/>
        <v>31320.771322846515</v>
      </c>
      <c r="U27" s="20">
        <v>1</v>
      </c>
      <c r="V27" s="20">
        <v>0</v>
      </c>
      <c r="W27" s="20">
        <v>1</v>
      </c>
      <c r="X27" s="20">
        <v>1</v>
      </c>
      <c r="Y27" s="20">
        <v>1</v>
      </c>
      <c r="Z27" s="20">
        <f t="shared" si="11"/>
        <v>4</v>
      </c>
      <c r="AA27" s="13">
        <f t="shared" si="12"/>
        <v>5984.0800000000008</v>
      </c>
      <c r="AB27" s="21">
        <f t="shared" si="4"/>
        <v>37304.851322846516</v>
      </c>
      <c r="AC27" s="22">
        <f t="shared" si="5"/>
        <v>0.99744258292927945</v>
      </c>
    </row>
    <row r="28" spans="1:29" s="23" customFormat="1" ht="30" x14ac:dyDescent="0.25">
      <c r="A28" s="24">
        <v>23</v>
      </c>
      <c r="B28" s="25" t="s">
        <v>73</v>
      </c>
      <c r="C28" s="58" t="s">
        <v>74</v>
      </c>
      <c r="D28" s="13">
        <v>2</v>
      </c>
      <c r="E28" s="14">
        <v>2443.4999999999518</v>
      </c>
      <c r="F28" s="15">
        <v>5.1400000000000001E-2</v>
      </c>
      <c r="G28" s="16">
        <f t="shared" si="0"/>
        <v>2317.9040999999543</v>
      </c>
      <c r="H28" s="16">
        <v>2443.3499999999563</v>
      </c>
      <c r="I28" s="15">
        <v>0</v>
      </c>
      <c r="J28" s="16">
        <f t="shared" si="1"/>
        <v>2443.3499999999563</v>
      </c>
      <c r="K28" s="16">
        <v>2617.1299999999569</v>
      </c>
      <c r="L28" s="15">
        <v>0</v>
      </c>
      <c r="M28" s="16">
        <f t="shared" si="6"/>
        <v>2617.1299999999569</v>
      </c>
      <c r="N28" s="16">
        <f t="shared" si="2"/>
        <v>7378.3840999998683</v>
      </c>
      <c r="O28" s="17">
        <f t="shared" si="7"/>
        <v>1.7108946707504447E-2</v>
      </c>
      <c r="P28" s="18">
        <v>129687</v>
      </c>
      <c r="Q28" s="18">
        <f t="shared" si="8"/>
        <v>32421.75</v>
      </c>
      <c r="R28" s="19">
        <f t="shared" si="9"/>
        <v>25937.4</v>
      </c>
      <c r="S28" s="19">
        <f t="shared" si="3"/>
        <v>6484.35</v>
      </c>
      <c r="T28" s="13">
        <f t="shared" si="10"/>
        <v>34976.952451968107</v>
      </c>
      <c r="U28" s="20">
        <v>0</v>
      </c>
      <c r="V28" s="20">
        <v>1</v>
      </c>
      <c r="W28" s="20">
        <v>1</v>
      </c>
      <c r="X28" s="20">
        <v>1</v>
      </c>
      <c r="Y28" s="20">
        <v>1</v>
      </c>
      <c r="Z28" s="20">
        <f t="shared" si="11"/>
        <v>4</v>
      </c>
      <c r="AA28" s="13">
        <f t="shared" si="12"/>
        <v>5187.4800000000005</v>
      </c>
      <c r="AB28" s="21">
        <f t="shared" si="4"/>
        <v>40164.43245196811</v>
      </c>
      <c r="AC28" s="22">
        <f t="shared" si="5"/>
        <v>1.2388113674298307</v>
      </c>
    </row>
    <row r="29" spans="1:29" s="23" customFormat="1" x14ac:dyDescent="0.25">
      <c r="A29" s="24">
        <v>24</v>
      </c>
      <c r="B29" s="25" t="s">
        <v>75</v>
      </c>
      <c r="C29" s="58" t="s">
        <v>76</v>
      </c>
      <c r="D29" s="13">
        <v>2</v>
      </c>
      <c r="E29" s="14">
        <v>1842.4300000000037</v>
      </c>
      <c r="F29" s="15">
        <v>4.6899999999999997E-2</v>
      </c>
      <c r="G29" s="16">
        <f t="shared" si="0"/>
        <v>1756.0200330000037</v>
      </c>
      <c r="H29" s="16">
        <v>1934.8200000000043</v>
      </c>
      <c r="I29" s="15">
        <v>2.9700000000000001E-2</v>
      </c>
      <c r="J29" s="16">
        <f t="shared" si="1"/>
        <v>1877.3558460000042</v>
      </c>
      <c r="K29" s="16">
        <v>1888.9600000000028</v>
      </c>
      <c r="L29" s="15">
        <v>4.6100000000000002E-2</v>
      </c>
      <c r="M29" s="16">
        <f t="shared" si="6"/>
        <v>1801.8789440000025</v>
      </c>
      <c r="N29" s="16">
        <f t="shared" si="2"/>
        <v>5435.2548230000102</v>
      </c>
      <c r="O29" s="17">
        <f t="shared" si="7"/>
        <v>1.2603231798194857E-2</v>
      </c>
      <c r="P29" s="18">
        <v>131351</v>
      </c>
      <c r="Q29" s="18">
        <f t="shared" si="8"/>
        <v>32837.75</v>
      </c>
      <c r="R29" s="19">
        <f t="shared" si="9"/>
        <v>26270.2</v>
      </c>
      <c r="S29" s="19">
        <f t="shared" si="3"/>
        <v>6567.55</v>
      </c>
      <c r="T29" s="13">
        <f t="shared" si="10"/>
        <v>25765.621162010939</v>
      </c>
      <c r="U29" s="20">
        <v>0</v>
      </c>
      <c r="V29" s="20">
        <v>1</v>
      </c>
      <c r="W29" s="20">
        <v>1</v>
      </c>
      <c r="X29" s="20">
        <v>1</v>
      </c>
      <c r="Y29" s="20">
        <v>0</v>
      </c>
      <c r="Z29" s="20">
        <f t="shared" si="11"/>
        <v>3</v>
      </c>
      <c r="AA29" s="13">
        <f t="shared" si="12"/>
        <v>3940.5300000000007</v>
      </c>
      <c r="AB29" s="21">
        <f t="shared" si="4"/>
        <v>29706.151162010938</v>
      </c>
      <c r="AC29" s="22">
        <f t="shared" si="5"/>
        <v>0.90463418358477476</v>
      </c>
    </row>
    <row r="30" spans="1:29" s="23" customFormat="1" x14ac:dyDescent="0.25">
      <c r="A30" s="24">
        <v>25</v>
      </c>
      <c r="B30" s="63" t="s">
        <v>147</v>
      </c>
      <c r="C30" s="58" t="s">
        <v>146</v>
      </c>
      <c r="D30" s="13">
        <v>2</v>
      </c>
      <c r="E30" s="14">
        <v>1544.0299999999913</v>
      </c>
      <c r="F30" s="15">
        <v>6.1800000000000001E-2</v>
      </c>
      <c r="G30" s="16">
        <f t="shared" si="0"/>
        <v>1448.6089459999919</v>
      </c>
      <c r="H30" s="16">
        <v>1606.6499999999912</v>
      </c>
      <c r="I30" s="15">
        <v>0.03</v>
      </c>
      <c r="J30" s="16">
        <f t="shared" si="1"/>
        <v>1558.4504999999915</v>
      </c>
      <c r="K30" s="16">
        <v>1580.5499999999934</v>
      </c>
      <c r="L30" s="15">
        <v>5.1200000000000002E-2</v>
      </c>
      <c r="M30" s="16">
        <f t="shared" si="6"/>
        <v>1499.6258399999936</v>
      </c>
      <c r="N30" s="16">
        <f t="shared" si="2"/>
        <v>4506.6852859999772</v>
      </c>
      <c r="O30" s="17">
        <f t="shared" si="7"/>
        <v>1.045007109153743E-2</v>
      </c>
      <c r="P30" s="18">
        <v>110254</v>
      </c>
      <c r="Q30" s="18">
        <f t="shared" si="8"/>
        <v>27563.5</v>
      </c>
      <c r="R30" s="19">
        <f t="shared" si="9"/>
        <v>22050.800000000003</v>
      </c>
      <c r="S30" s="19">
        <f t="shared" si="3"/>
        <v>5512.7000000000007</v>
      </c>
      <c r="T30" s="13">
        <f t="shared" si="10"/>
        <v>21363.772179386579</v>
      </c>
      <c r="U30" s="20">
        <v>1</v>
      </c>
      <c r="V30" s="20">
        <v>1</v>
      </c>
      <c r="W30" s="20">
        <v>0</v>
      </c>
      <c r="X30" s="20">
        <v>0</v>
      </c>
      <c r="Y30" s="20">
        <v>1</v>
      </c>
      <c r="Z30" s="20">
        <f t="shared" si="11"/>
        <v>3</v>
      </c>
      <c r="AA30" s="13">
        <f t="shared" si="12"/>
        <v>3307.6200000000008</v>
      </c>
      <c r="AB30" s="21">
        <f t="shared" si="4"/>
        <v>24671.392179386581</v>
      </c>
      <c r="AC30" s="22">
        <f t="shared" si="5"/>
        <v>0.89507472488568507</v>
      </c>
    </row>
    <row r="31" spans="1:29" s="23" customFormat="1" x14ac:dyDescent="0.25">
      <c r="A31" s="24">
        <v>26</v>
      </c>
      <c r="B31" s="62" t="s">
        <v>143</v>
      </c>
      <c r="C31" s="58" t="s">
        <v>144</v>
      </c>
      <c r="D31" s="13">
        <v>2</v>
      </c>
      <c r="E31" s="14">
        <v>2745.2299999999427</v>
      </c>
      <c r="F31" s="15">
        <v>7.6300000000000007E-2</v>
      </c>
      <c r="G31" s="16">
        <f t="shared" si="0"/>
        <v>2535.7689509999468</v>
      </c>
      <c r="H31" s="16">
        <v>3211.1499999999419</v>
      </c>
      <c r="I31" s="15">
        <v>7.9799999999999996E-2</v>
      </c>
      <c r="J31" s="16">
        <f t="shared" si="1"/>
        <v>2954.9002299999465</v>
      </c>
      <c r="K31" s="16">
        <v>2989.179999999938</v>
      </c>
      <c r="L31" s="15">
        <v>5.2600000000000001E-2</v>
      </c>
      <c r="M31" s="16">
        <f t="shared" si="6"/>
        <v>2831.9491319999415</v>
      </c>
      <c r="N31" s="16">
        <f t="shared" si="2"/>
        <v>8322.6183129998353</v>
      </c>
      <c r="O31" s="17">
        <f t="shared" si="7"/>
        <v>1.9298430557988609E-2</v>
      </c>
      <c r="P31" s="18">
        <v>184663</v>
      </c>
      <c r="Q31" s="18">
        <f t="shared" si="8"/>
        <v>46165.75</v>
      </c>
      <c r="R31" s="19">
        <f t="shared" si="9"/>
        <v>36932.6</v>
      </c>
      <c r="S31" s="19">
        <f t="shared" si="3"/>
        <v>9233.15</v>
      </c>
      <c r="T31" s="13">
        <f t="shared" si="10"/>
        <v>39453.059242291194</v>
      </c>
      <c r="U31" s="20">
        <v>0</v>
      </c>
      <c r="V31" s="20">
        <v>0</v>
      </c>
      <c r="W31" s="20">
        <v>1</v>
      </c>
      <c r="X31" s="20">
        <v>0</v>
      </c>
      <c r="Y31" s="20">
        <v>1</v>
      </c>
      <c r="Z31" s="20">
        <f t="shared" si="11"/>
        <v>2</v>
      </c>
      <c r="AA31" s="13">
        <f t="shared" si="12"/>
        <v>3693.26</v>
      </c>
      <c r="AB31" s="21">
        <f t="shared" si="4"/>
        <v>43146.319242291196</v>
      </c>
      <c r="AC31" s="22">
        <f t="shared" si="5"/>
        <v>0.93459586906507952</v>
      </c>
    </row>
    <row r="32" spans="1:29" s="23" customFormat="1" x14ac:dyDescent="0.25">
      <c r="A32" s="24">
        <v>27</v>
      </c>
      <c r="B32" s="25" t="s">
        <v>77</v>
      </c>
      <c r="C32" s="57" t="s">
        <v>78</v>
      </c>
      <c r="D32" s="13">
        <v>2</v>
      </c>
      <c r="E32" s="14">
        <v>1366.8100000000056</v>
      </c>
      <c r="F32" s="15">
        <v>0.11210000000000001</v>
      </c>
      <c r="G32" s="16">
        <f t="shared" si="0"/>
        <v>1213.5905990000051</v>
      </c>
      <c r="H32" s="16">
        <v>1314.9400000000016</v>
      </c>
      <c r="I32" s="15">
        <v>0.17760000000000001</v>
      </c>
      <c r="J32" s="16">
        <f t="shared" si="1"/>
        <v>1081.4066560000015</v>
      </c>
      <c r="K32" s="16">
        <v>1304.8800000000051</v>
      </c>
      <c r="L32" s="15">
        <v>0.125</v>
      </c>
      <c r="M32" s="16">
        <f t="shared" si="6"/>
        <v>1141.7700000000045</v>
      </c>
      <c r="N32" s="16">
        <f t="shared" si="2"/>
        <v>3436.7672550000111</v>
      </c>
      <c r="O32" s="17">
        <f t="shared" si="7"/>
        <v>7.9691524614302171E-3</v>
      </c>
      <c r="P32" s="18">
        <v>99333</v>
      </c>
      <c r="Q32" s="18">
        <f t="shared" si="8"/>
        <v>24833.25</v>
      </c>
      <c r="R32" s="19">
        <f t="shared" si="9"/>
        <v>19866.600000000002</v>
      </c>
      <c r="S32" s="19">
        <f t="shared" si="3"/>
        <v>4966.6500000000005</v>
      </c>
      <c r="T32" s="13">
        <f t="shared" si="10"/>
        <v>16291.865974640499</v>
      </c>
      <c r="U32" s="20">
        <v>1</v>
      </c>
      <c r="V32" s="20">
        <v>0</v>
      </c>
      <c r="W32" s="20">
        <v>0</v>
      </c>
      <c r="X32" s="20">
        <v>1</v>
      </c>
      <c r="Y32" s="20">
        <v>0</v>
      </c>
      <c r="Z32" s="20">
        <f t="shared" si="11"/>
        <v>2</v>
      </c>
      <c r="AA32" s="13">
        <f t="shared" si="12"/>
        <v>1986.6600000000003</v>
      </c>
      <c r="AB32" s="21">
        <f t="shared" si="4"/>
        <v>18278.525974640499</v>
      </c>
      <c r="AC32" s="22">
        <f t="shared" si="5"/>
        <v>0.73605049579255633</v>
      </c>
    </row>
    <row r="33" spans="1:29" s="23" customFormat="1" x14ac:dyDescent="0.25">
      <c r="A33" s="24">
        <v>28</v>
      </c>
      <c r="B33" s="25" t="s">
        <v>79</v>
      </c>
      <c r="C33" s="57" t="s">
        <v>80</v>
      </c>
      <c r="D33" s="13">
        <v>2</v>
      </c>
      <c r="E33" s="14">
        <v>1689.7299999999839</v>
      </c>
      <c r="F33" s="15">
        <v>3.9399999999999998E-2</v>
      </c>
      <c r="G33" s="16">
        <f t="shared" si="0"/>
        <v>1623.1546379999845</v>
      </c>
      <c r="H33" s="16">
        <v>1704.3999999999817</v>
      </c>
      <c r="I33" s="15">
        <v>7.3899999999999993E-2</v>
      </c>
      <c r="J33" s="16">
        <f t="shared" si="1"/>
        <v>1578.4448399999831</v>
      </c>
      <c r="K33" s="16">
        <v>1933.9899999999777</v>
      </c>
      <c r="L33" s="15">
        <v>5.1299999999999998E-2</v>
      </c>
      <c r="M33" s="16">
        <f t="shared" si="6"/>
        <v>1834.7763129999789</v>
      </c>
      <c r="N33" s="16">
        <f t="shared" si="2"/>
        <v>5036.3757909999458</v>
      </c>
      <c r="O33" s="17">
        <f t="shared" si="7"/>
        <v>1.1678313820391265E-2</v>
      </c>
      <c r="P33" s="18">
        <v>118654</v>
      </c>
      <c r="Q33" s="18">
        <f t="shared" si="8"/>
        <v>29663.5</v>
      </c>
      <c r="R33" s="19">
        <f t="shared" si="9"/>
        <v>23730.800000000003</v>
      </c>
      <c r="S33" s="19">
        <f t="shared" si="3"/>
        <v>5932.7000000000007</v>
      </c>
      <c r="T33" s="13">
        <f t="shared" si="10"/>
        <v>23874.750105792336</v>
      </c>
      <c r="U33" s="20">
        <v>1</v>
      </c>
      <c r="V33" s="20">
        <v>0</v>
      </c>
      <c r="W33" s="20">
        <v>1</v>
      </c>
      <c r="X33" s="20">
        <v>1</v>
      </c>
      <c r="Y33" s="20">
        <v>1</v>
      </c>
      <c r="Z33" s="20">
        <f t="shared" si="11"/>
        <v>4</v>
      </c>
      <c r="AA33" s="13">
        <f t="shared" si="12"/>
        <v>4746.1600000000008</v>
      </c>
      <c r="AB33" s="21">
        <f t="shared" si="4"/>
        <v>28620.910105792336</v>
      </c>
      <c r="AC33" s="22">
        <f t="shared" si="5"/>
        <v>0.96485276874921488</v>
      </c>
    </row>
    <row r="34" spans="1:29" s="23" customFormat="1" x14ac:dyDescent="0.25">
      <c r="A34" s="24">
        <v>29</v>
      </c>
      <c r="B34" s="25" t="s">
        <v>81</v>
      </c>
      <c r="C34" s="57" t="s">
        <v>82</v>
      </c>
      <c r="D34" s="13">
        <v>2</v>
      </c>
      <c r="E34" s="14">
        <v>1345.330000000002</v>
      </c>
      <c r="F34" s="15">
        <v>7.7299999999999994E-2</v>
      </c>
      <c r="G34" s="16">
        <f t="shared" si="0"/>
        <v>1241.3359910000017</v>
      </c>
      <c r="H34" s="16">
        <v>1516.0200000000002</v>
      </c>
      <c r="I34" s="15">
        <v>3.39E-2</v>
      </c>
      <c r="J34" s="16">
        <f t="shared" si="1"/>
        <v>1464.6269220000001</v>
      </c>
      <c r="K34" s="16">
        <v>1464.3300000000029</v>
      </c>
      <c r="L34" s="15">
        <v>2.7300000000000001E-2</v>
      </c>
      <c r="M34" s="16">
        <f t="shared" si="6"/>
        <v>1424.3537910000027</v>
      </c>
      <c r="N34" s="16">
        <f t="shared" si="2"/>
        <v>4130.3167040000044</v>
      </c>
      <c r="O34" s="17">
        <f t="shared" si="7"/>
        <v>9.5773501916026228E-3</v>
      </c>
      <c r="P34" s="18">
        <v>103371</v>
      </c>
      <c r="Q34" s="18">
        <f t="shared" si="8"/>
        <v>25842.75</v>
      </c>
      <c r="R34" s="19">
        <f t="shared" si="9"/>
        <v>20674.2</v>
      </c>
      <c r="S34" s="19">
        <f t="shared" si="3"/>
        <v>5168.55</v>
      </c>
      <c r="T34" s="13">
        <f t="shared" si="10"/>
        <v>19579.611065162673</v>
      </c>
      <c r="U34" s="20">
        <v>1</v>
      </c>
      <c r="V34" s="20">
        <v>0</v>
      </c>
      <c r="W34" s="20">
        <v>1</v>
      </c>
      <c r="X34" s="20">
        <v>0</v>
      </c>
      <c r="Y34" s="20">
        <v>0</v>
      </c>
      <c r="Z34" s="20">
        <f t="shared" si="11"/>
        <v>2</v>
      </c>
      <c r="AA34" s="13">
        <f t="shared" si="12"/>
        <v>2067.42</v>
      </c>
      <c r="AB34" s="21">
        <f t="shared" si="4"/>
        <v>21647.031065162671</v>
      </c>
      <c r="AC34" s="22">
        <f t="shared" si="5"/>
        <v>0.83764425477794247</v>
      </c>
    </row>
    <row r="35" spans="1:29" s="23" customFormat="1" x14ac:dyDescent="0.25">
      <c r="A35" s="24">
        <v>30</v>
      </c>
      <c r="B35" s="25" t="s">
        <v>83</v>
      </c>
      <c r="C35" s="57" t="s">
        <v>84</v>
      </c>
      <c r="D35" s="13">
        <v>2</v>
      </c>
      <c r="E35" s="14">
        <v>1147.4799999999971</v>
      </c>
      <c r="F35" s="15">
        <v>9.1499999999999998E-2</v>
      </c>
      <c r="G35" s="16">
        <f t="shared" si="0"/>
        <v>1042.4855799999973</v>
      </c>
      <c r="H35" s="16">
        <v>1165.0000000000018</v>
      </c>
      <c r="I35" s="15">
        <v>0.14610000000000001</v>
      </c>
      <c r="J35" s="16">
        <f t="shared" si="1"/>
        <v>994.79350000000159</v>
      </c>
      <c r="K35" s="16">
        <v>1150.0000000000014</v>
      </c>
      <c r="L35" s="15">
        <v>0.1477</v>
      </c>
      <c r="M35" s="16">
        <f t="shared" si="6"/>
        <v>980.14500000000123</v>
      </c>
      <c r="N35" s="16">
        <f t="shared" si="2"/>
        <v>3017.4240800000002</v>
      </c>
      <c r="O35" s="17">
        <f t="shared" si="7"/>
        <v>6.9967823684675828E-3</v>
      </c>
      <c r="P35" s="18">
        <v>84249</v>
      </c>
      <c r="Q35" s="18">
        <f t="shared" si="8"/>
        <v>21062.25</v>
      </c>
      <c r="R35" s="19">
        <f t="shared" si="9"/>
        <v>16849.8</v>
      </c>
      <c r="S35" s="19">
        <f t="shared" si="3"/>
        <v>4212.45</v>
      </c>
      <c r="T35" s="13">
        <f t="shared" si="10"/>
        <v>14303.985417834981</v>
      </c>
      <c r="U35" s="20">
        <v>1</v>
      </c>
      <c r="V35" s="20">
        <v>0</v>
      </c>
      <c r="W35" s="20">
        <v>1</v>
      </c>
      <c r="X35" s="20">
        <v>0</v>
      </c>
      <c r="Y35" s="20">
        <v>0</v>
      </c>
      <c r="Z35" s="20">
        <f t="shared" si="11"/>
        <v>2</v>
      </c>
      <c r="AA35" s="13">
        <f t="shared" si="12"/>
        <v>1684.98</v>
      </c>
      <c r="AB35" s="21">
        <f t="shared" si="4"/>
        <v>15988.965417834981</v>
      </c>
      <c r="AC35" s="22">
        <f t="shared" si="5"/>
        <v>0.75912903027145628</v>
      </c>
    </row>
    <row r="36" spans="1:29" s="23" customFormat="1" x14ac:dyDescent="0.25">
      <c r="A36" s="24">
        <v>31</v>
      </c>
      <c r="B36" s="25" t="s">
        <v>85</v>
      </c>
      <c r="C36" s="57" t="s">
        <v>86</v>
      </c>
      <c r="D36" s="13">
        <v>2</v>
      </c>
      <c r="E36" s="14">
        <v>3841.9900000000043</v>
      </c>
      <c r="F36" s="15">
        <v>3.2000000000000001E-2</v>
      </c>
      <c r="G36" s="16">
        <f t="shared" si="0"/>
        <v>3719.046320000004</v>
      </c>
      <c r="H36" s="16">
        <v>4089.1699999999983</v>
      </c>
      <c r="I36" s="15">
        <v>6.8199999999999997E-2</v>
      </c>
      <c r="J36" s="16">
        <f t="shared" si="1"/>
        <v>3810.2886059999983</v>
      </c>
      <c r="K36" s="16">
        <v>3988.3199999999961</v>
      </c>
      <c r="L36" s="15">
        <v>2.7699999999999999E-2</v>
      </c>
      <c r="M36" s="16">
        <f t="shared" si="6"/>
        <v>3877.8435359999962</v>
      </c>
      <c r="N36" s="16">
        <f t="shared" si="2"/>
        <v>11407.178461999998</v>
      </c>
      <c r="O36" s="17">
        <f t="shared" si="7"/>
        <v>2.6450887585176538E-2</v>
      </c>
      <c r="P36" s="18">
        <v>293888</v>
      </c>
      <c r="Q36" s="18">
        <f t="shared" si="8"/>
        <v>73472</v>
      </c>
      <c r="R36" s="19">
        <f t="shared" si="9"/>
        <v>58777.600000000006</v>
      </c>
      <c r="S36" s="19">
        <f t="shared" si="3"/>
        <v>14694.400000000001</v>
      </c>
      <c r="T36" s="13">
        <f t="shared" si="10"/>
        <v>54075.300671388963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f t="shared" si="11"/>
        <v>0</v>
      </c>
      <c r="AA36" s="13">
        <f t="shared" si="12"/>
        <v>0</v>
      </c>
      <c r="AB36" s="21">
        <f t="shared" si="4"/>
        <v>54075.300671388963</v>
      </c>
      <c r="AC36" s="22">
        <f t="shared" si="5"/>
        <v>0.73599875696032446</v>
      </c>
    </row>
    <row r="37" spans="1:29" s="23" customFormat="1" x14ac:dyDescent="0.25">
      <c r="A37" s="24">
        <v>32</v>
      </c>
      <c r="B37" s="25" t="s">
        <v>87</v>
      </c>
      <c r="C37" s="57" t="s">
        <v>88</v>
      </c>
      <c r="D37" s="13">
        <v>2</v>
      </c>
      <c r="E37" s="14">
        <v>2334.989999999962</v>
      </c>
      <c r="F37" s="15">
        <v>0.13150000000000001</v>
      </c>
      <c r="G37" s="16">
        <f t="shared" si="0"/>
        <v>2027.9388149999672</v>
      </c>
      <c r="H37" s="16">
        <v>2566.9899999999557</v>
      </c>
      <c r="I37" s="15">
        <v>0.1111</v>
      </c>
      <c r="J37" s="16">
        <f t="shared" si="1"/>
        <v>2281.7974109999604</v>
      </c>
      <c r="K37" s="16">
        <v>1993.2299999999786</v>
      </c>
      <c r="L37" s="15">
        <v>5.7099999999999998E-2</v>
      </c>
      <c r="M37" s="16">
        <f t="shared" si="6"/>
        <v>1879.4165669999798</v>
      </c>
      <c r="N37" s="16">
        <f t="shared" si="2"/>
        <v>6189.1527929999083</v>
      </c>
      <c r="O37" s="17">
        <f t="shared" si="7"/>
        <v>1.4351365267096846E-2</v>
      </c>
      <c r="P37" s="18">
        <v>128662</v>
      </c>
      <c r="Q37" s="18">
        <f t="shared" si="8"/>
        <v>32165.5</v>
      </c>
      <c r="R37" s="19">
        <f t="shared" si="9"/>
        <v>25732.400000000001</v>
      </c>
      <c r="S37" s="19">
        <f t="shared" si="3"/>
        <v>6433.1</v>
      </c>
      <c r="T37" s="13">
        <f t="shared" si="10"/>
        <v>29339.446147663584</v>
      </c>
      <c r="U37" s="20">
        <v>1</v>
      </c>
      <c r="V37" s="20">
        <v>1</v>
      </c>
      <c r="W37" s="20">
        <v>0</v>
      </c>
      <c r="X37" s="20">
        <v>0</v>
      </c>
      <c r="Y37" s="20">
        <v>1</v>
      </c>
      <c r="Z37" s="20">
        <f t="shared" si="11"/>
        <v>3</v>
      </c>
      <c r="AA37" s="13">
        <f t="shared" si="12"/>
        <v>3859.8600000000006</v>
      </c>
      <c r="AB37" s="21">
        <f t="shared" si="4"/>
        <v>33199.306147663585</v>
      </c>
      <c r="AC37" s="22">
        <f t="shared" si="5"/>
        <v>1.032140216930052</v>
      </c>
    </row>
    <row r="38" spans="1:29" s="23" customFormat="1" x14ac:dyDescent="0.25">
      <c r="A38" s="24">
        <v>33</v>
      </c>
      <c r="B38" s="25" t="s">
        <v>89</v>
      </c>
      <c r="C38" s="58" t="s">
        <v>90</v>
      </c>
      <c r="D38" s="13">
        <v>2</v>
      </c>
      <c r="E38" s="14">
        <v>1352.8500000000045</v>
      </c>
      <c r="F38" s="15">
        <v>7.4099999999999999E-2</v>
      </c>
      <c r="G38" s="16">
        <f t="shared" ref="G38:G62" si="13">E38*(1-F38)</f>
        <v>1252.603815000004</v>
      </c>
      <c r="H38" s="16">
        <v>1292.6500000000001</v>
      </c>
      <c r="I38" s="15">
        <v>8.3000000000000004E-2</v>
      </c>
      <c r="J38" s="16">
        <f t="shared" si="1"/>
        <v>1185.3600500000002</v>
      </c>
      <c r="K38" s="16">
        <v>1302.0900000000047</v>
      </c>
      <c r="L38" s="15">
        <v>5.7000000000000002E-2</v>
      </c>
      <c r="M38" s="16">
        <f t="shared" si="6"/>
        <v>1227.8708700000043</v>
      </c>
      <c r="N38" s="16">
        <f t="shared" si="2"/>
        <v>3665.8347350000085</v>
      </c>
      <c r="O38" s="17">
        <f t="shared" si="7"/>
        <v>8.5003125711000799E-3</v>
      </c>
      <c r="P38" s="18">
        <v>112964</v>
      </c>
      <c r="Q38" s="18">
        <f t="shared" si="8"/>
        <v>28241</v>
      </c>
      <c r="R38" s="19">
        <f t="shared" si="9"/>
        <v>22592.800000000003</v>
      </c>
      <c r="S38" s="19">
        <f t="shared" si="3"/>
        <v>5648.2000000000007</v>
      </c>
      <c r="T38" s="13">
        <f t="shared" si="10"/>
        <v>17377.751752293661</v>
      </c>
      <c r="U38" s="20">
        <v>1</v>
      </c>
      <c r="V38" s="20">
        <v>1</v>
      </c>
      <c r="W38" s="20">
        <v>1</v>
      </c>
      <c r="X38" s="20">
        <v>0</v>
      </c>
      <c r="Y38" s="20">
        <v>1</v>
      </c>
      <c r="Z38" s="20">
        <f t="shared" si="11"/>
        <v>4</v>
      </c>
      <c r="AA38" s="13">
        <f t="shared" si="12"/>
        <v>4518.5600000000004</v>
      </c>
      <c r="AB38" s="21">
        <f t="shared" si="4"/>
        <v>21896.311752293663</v>
      </c>
      <c r="AC38" s="22">
        <f t="shared" si="5"/>
        <v>0.77533769173519573</v>
      </c>
    </row>
    <row r="39" spans="1:29" s="23" customFormat="1" x14ac:dyDescent="0.25">
      <c r="A39" s="24">
        <v>34</v>
      </c>
      <c r="B39" s="25" t="s">
        <v>91</v>
      </c>
      <c r="C39" s="58" t="s">
        <v>92</v>
      </c>
      <c r="D39" s="13">
        <v>2</v>
      </c>
      <c r="E39" s="14">
        <v>2419.8500000000195</v>
      </c>
      <c r="F39" s="15">
        <v>4.7100000000000003E-2</v>
      </c>
      <c r="G39" s="16">
        <f t="shared" si="13"/>
        <v>2305.8750650000184</v>
      </c>
      <c r="H39" s="16">
        <v>2568.3200000000156</v>
      </c>
      <c r="I39" s="15">
        <v>2.7400000000000001E-2</v>
      </c>
      <c r="J39" s="16">
        <f t="shared" si="1"/>
        <v>2497.9480320000152</v>
      </c>
      <c r="K39" s="16">
        <v>2520.7000000000198</v>
      </c>
      <c r="L39" s="15">
        <v>4.5400000000000003E-2</v>
      </c>
      <c r="M39" s="16">
        <f t="shared" si="6"/>
        <v>2406.2602200000188</v>
      </c>
      <c r="N39" s="16">
        <f t="shared" si="2"/>
        <v>7210.0833170000515</v>
      </c>
      <c r="O39" s="17">
        <f t="shared" si="7"/>
        <v>1.6718692000220341E-2</v>
      </c>
      <c r="P39" s="18">
        <v>146714</v>
      </c>
      <c r="Q39" s="18">
        <f t="shared" si="8"/>
        <v>36678.5</v>
      </c>
      <c r="R39" s="19">
        <f t="shared" si="9"/>
        <v>29342.800000000003</v>
      </c>
      <c r="S39" s="19">
        <f t="shared" si="3"/>
        <v>7335.7000000000007</v>
      </c>
      <c r="T39" s="13">
        <f t="shared" si="10"/>
        <v>34179.12891705431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f t="shared" si="11"/>
        <v>0</v>
      </c>
      <c r="AA39" s="13">
        <f t="shared" si="12"/>
        <v>0</v>
      </c>
      <c r="AB39" s="21">
        <f t="shared" si="4"/>
        <v>34179.12891705431</v>
      </c>
      <c r="AC39" s="22">
        <f t="shared" si="5"/>
        <v>0.93185732560094636</v>
      </c>
    </row>
    <row r="40" spans="1:29" s="23" customFormat="1" x14ac:dyDescent="0.25">
      <c r="A40" s="24">
        <v>35</v>
      </c>
      <c r="B40" s="25" t="s">
        <v>93</v>
      </c>
      <c r="C40" s="58" t="s">
        <v>94</v>
      </c>
      <c r="D40" s="13">
        <v>2</v>
      </c>
      <c r="E40" s="14">
        <v>1410.8300000000017</v>
      </c>
      <c r="F40" s="15">
        <v>4.9000000000000002E-2</v>
      </c>
      <c r="G40" s="16">
        <f t="shared" si="13"/>
        <v>1341.6993300000015</v>
      </c>
      <c r="H40" s="16">
        <v>1521.6800000000055</v>
      </c>
      <c r="I40" s="15">
        <v>2.58E-2</v>
      </c>
      <c r="J40" s="16">
        <f t="shared" si="1"/>
        <v>1482.4206560000052</v>
      </c>
      <c r="K40" s="16">
        <v>1465.5600000000047</v>
      </c>
      <c r="L40" s="15">
        <v>3.6999999999999998E-2</v>
      </c>
      <c r="M40" s="16">
        <f t="shared" si="6"/>
        <v>1411.3342800000046</v>
      </c>
      <c r="N40" s="16">
        <f t="shared" si="2"/>
        <v>4235.4542660000116</v>
      </c>
      <c r="O40" s="17">
        <f t="shared" si="7"/>
        <v>9.8211424530023923E-3</v>
      </c>
      <c r="P40" s="18">
        <v>109720</v>
      </c>
      <c r="Q40" s="18">
        <f t="shared" si="8"/>
        <v>27430</v>
      </c>
      <c r="R40" s="19">
        <f t="shared" si="9"/>
        <v>21944</v>
      </c>
      <c r="S40" s="19">
        <f t="shared" si="3"/>
        <v>5486</v>
      </c>
      <c r="T40" s="13">
        <f t="shared" si="10"/>
        <v>20078.011725408887</v>
      </c>
      <c r="U40" s="20">
        <v>0</v>
      </c>
      <c r="V40" s="20">
        <v>1</v>
      </c>
      <c r="W40" s="20">
        <v>0</v>
      </c>
      <c r="X40" s="20">
        <v>1</v>
      </c>
      <c r="Y40" s="20">
        <v>0</v>
      </c>
      <c r="Z40" s="20">
        <f t="shared" si="11"/>
        <v>2</v>
      </c>
      <c r="AA40" s="13">
        <f t="shared" si="12"/>
        <v>2194.4</v>
      </c>
      <c r="AB40" s="21">
        <f t="shared" si="4"/>
        <v>22272.411725408889</v>
      </c>
      <c r="AC40" s="22">
        <f t="shared" si="5"/>
        <v>0.81197272057633574</v>
      </c>
    </row>
    <row r="41" spans="1:29" s="23" customFormat="1" x14ac:dyDescent="0.25">
      <c r="A41" s="24">
        <v>36</v>
      </c>
      <c r="B41" s="25" t="s">
        <v>95</v>
      </c>
      <c r="C41" s="57" t="s">
        <v>96</v>
      </c>
      <c r="D41" s="13">
        <v>2</v>
      </c>
      <c r="E41" s="14">
        <v>2252.7999999999975</v>
      </c>
      <c r="F41" s="15">
        <v>9.6699999999999994E-2</v>
      </c>
      <c r="G41" s="16">
        <f t="shared" si="13"/>
        <v>2034.9542399999978</v>
      </c>
      <c r="H41" s="16">
        <v>2326.6899999999896</v>
      </c>
      <c r="I41" s="15">
        <v>8.4900000000000003E-2</v>
      </c>
      <c r="J41" s="16">
        <f t="shared" si="1"/>
        <v>2129.1540189999905</v>
      </c>
      <c r="K41" s="16">
        <v>2186.9699999999989</v>
      </c>
      <c r="L41" s="15">
        <v>0.17199999999999999</v>
      </c>
      <c r="M41" s="16">
        <f t="shared" si="6"/>
        <v>1810.8111599999993</v>
      </c>
      <c r="N41" s="16">
        <f t="shared" si="2"/>
        <v>5974.9194189999871</v>
      </c>
      <c r="O41" s="17">
        <f t="shared" si="7"/>
        <v>1.3854602381205125E-2</v>
      </c>
      <c r="P41" s="18">
        <v>157229</v>
      </c>
      <c r="Q41" s="18">
        <f t="shared" si="8"/>
        <v>39307.25</v>
      </c>
      <c r="R41" s="19">
        <f t="shared" si="9"/>
        <v>31445.800000000003</v>
      </c>
      <c r="S41" s="19">
        <f t="shared" si="3"/>
        <v>7861.4500000000007</v>
      </c>
      <c r="T41" s="13">
        <f t="shared" si="10"/>
        <v>28323.880891848279</v>
      </c>
      <c r="U41" s="20">
        <v>1</v>
      </c>
      <c r="V41" s="20">
        <v>1</v>
      </c>
      <c r="W41" s="20">
        <v>0</v>
      </c>
      <c r="X41" s="20">
        <v>1</v>
      </c>
      <c r="Y41" s="20">
        <v>1</v>
      </c>
      <c r="Z41" s="20">
        <f t="shared" si="11"/>
        <v>4</v>
      </c>
      <c r="AA41" s="13">
        <f t="shared" si="12"/>
        <v>6289.1600000000008</v>
      </c>
      <c r="AB41" s="21">
        <f t="shared" si="4"/>
        <v>34613.040891848279</v>
      </c>
      <c r="AC41" s="22">
        <f t="shared" si="5"/>
        <v>0.88057650667111742</v>
      </c>
    </row>
    <row r="42" spans="1:29" s="23" customFormat="1" x14ac:dyDescent="0.25">
      <c r="A42" s="24">
        <v>37</v>
      </c>
      <c r="B42" s="25" t="s">
        <v>97</v>
      </c>
      <c r="C42" s="57" t="s">
        <v>98</v>
      </c>
      <c r="D42" s="13">
        <v>2</v>
      </c>
      <c r="E42" s="14">
        <v>3193.9300000000212</v>
      </c>
      <c r="F42" s="15">
        <v>0.11269999999999999</v>
      </c>
      <c r="G42" s="16">
        <f t="shared" si="13"/>
        <v>2833.9740890000189</v>
      </c>
      <c r="H42" s="16">
        <v>3379.5900000000156</v>
      </c>
      <c r="I42" s="15">
        <v>0.1057</v>
      </c>
      <c r="J42" s="16">
        <f t="shared" si="1"/>
        <v>3022.3673370000138</v>
      </c>
      <c r="K42" s="16">
        <v>3334.0500000000202</v>
      </c>
      <c r="L42" s="15">
        <v>9.74E-2</v>
      </c>
      <c r="M42" s="16">
        <f t="shared" si="6"/>
        <v>3009.3135300000181</v>
      </c>
      <c r="N42" s="16">
        <f t="shared" si="2"/>
        <v>8865.6549560000512</v>
      </c>
      <c r="O42" s="17">
        <f t="shared" si="7"/>
        <v>2.0557620220575161E-2</v>
      </c>
      <c r="P42" s="18">
        <v>160253</v>
      </c>
      <c r="Q42" s="18">
        <f t="shared" si="8"/>
        <v>40063.25</v>
      </c>
      <c r="R42" s="19">
        <f t="shared" si="9"/>
        <v>32050.600000000002</v>
      </c>
      <c r="S42" s="19">
        <f t="shared" si="3"/>
        <v>8012.6500000000005</v>
      </c>
      <c r="T42" s="13">
        <f t="shared" si="10"/>
        <v>42027.304034168497</v>
      </c>
      <c r="U42" s="20">
        <v>1</v>
      </c>
      <c r="V42" s="20">
        <v>1</v>
      </c>
      <c r="W42" s="20">
        <v>1</v>
      </c>
      <c r="X42" s="20">
        <v>0</v>
      </c>
      <c r="Y42" s="20">
        <v>1</v>
      </c>
      <c r="Z42" s="20">
        <f t="shared" si="11"/>
        <v>4</v>
      </c>
      <c r="AA42" s="13">
        <f t="shared" si="12"/>
        <v>6410.1200000000008</v>
      </c>
      <c r="AB42" s="21">
        <f t="shared" si="4"/>
        <v>48437.4240341685</v>
      </c>
      <c r="AC42" s="22">
        <f t="shared" si="5"/>
        <v>1.2090238319199891</v>
      </c>
    </row>
    <row r="43" spans="1:29" s="23" customFormat="1" x14ac:dyDescent="0.25">
      <c r="A43" s="24">
        <v>38</v>
      </c>
      <c r="B43" s="25" t="s">
        <v>99</v>
      </c>
      <c r="C43" s="58" t="s">
        <v>100</v>
      </c>
      <c r="D43" s="13">
        <v>2</v>
      </c>
      <c r="E43" s="14">
        <v>2316.4099999999512</v>
      </c>
      <c r="F43" s="15">
        <v>9.1999999999999998E-3</v>
      </c>
      <c r="G43" s="16">
        <f t="shared" si="13"/>
        <v>2295.0990279999519</v>
      </c>
      <c r="H43" s="16">
        <v>2342.829999999939</v>
      </c>
      <c r="I43" s="15">
        <v>2.8999999999999998E-3</v>
      </c>
      <c r="J43" s="16">
        <f t="shared" si="1"/>
        <v>2336.0357929999391</v>
      </c>
      <c r="K43" s="16">
        <v>2555.7899999999313</v>
      </c>
      <c r="L43" s="15">
        <v>9.1000000000000004E-3</v>
      </c>
      <c r="M43" s="16">
        <f t="shared" si="6"/>
        <v>2532.5323109999317</v>
      </c>
      <c r="N43" s="16">
        <f t="shared" si="2"/>
        <v>7163.6671319998222</v>
      </c>
      <c r="O43" s="17">
        <f t="shared" si="7"/>
        <v>1.6611062467144853E-2</v>
      </c>
      <c r="P43" s="18">
        <v>145788</v>
      </c>
      <c r="Q43" s="18">
        <f t="shared" si="8"/>
        <v>36447</v>
      </c>
      <c r="R43" s="19">
        <f t="shared" si="9"/>
        <v>29157.600000000002</v>
      </c>
      <c r="S43" s="19">
        <f t="shared" si="3"/>
        <v>7289.4000000000005</v>
      </c>
      <c r="T43" s="13">
        <f t="shared" si="10"/>
        <v>33959.094736974854</v>
      </c>
      <c r="U43" s="20">
        <v>0</v>
      </c>
      <c r="V43" s="20">
        <v>1</v>
      </c>
      <c r="W43" s="20">
        <v>1</v>
      </c>
      <c r="X43" s="20">
        <v>1</v>
      </c>
      <c r="Y43" s="20">
        <v>1</v>
      </c>
      <c r="Z43" s="20">
        <f t="shared" si="11"/>
        <v>4</v>
      </c>
      <c r="AA43" s="13">
        <f t="shared" si="12"/>
        <v>5831.52</v>
      </c>
      <c r="AB43" s="21">
        <f t="shared" si="4"/>
        <v>39790.614736974851</v>
      </c>
      <c r="AC43" s="22">
        <f t="shared" si="5"/>
        <v>1.0917390933951998</v>
      </c>
    </row>
    <row r="44" spans="1:29" s="23" customFormat="1" ht="30" x14ac:dyDescent="0.25">
      <c r="A44" s="24">
        <v>39</v>
      </c>
      <c r="B44" s="25" t="s">
        <v>101</v>
      </c>
      <c r="C44" s="57" t="s">
        <v>102</v>
      </c>
      <c r="D44" s="13">
        <v>3</v>
      </c>
      <c r="E44" s="14">
        <v>8885.5399999999081</v>
      </c>
      <c r="F44" s="15">
        <v>3.5000000000000001E-3</v>
      </c>
      <c r="G44" s="16">
        <f t="shared" si="13"/>
        <v>8854.4406099999087</v>
      </c>
      <c r="H44" s="16">
        <v>8097.8299999997753</v>
      </c>
      <c r="I44" s="15">
        <v>4.8999999999999998E-3</v>
      </c>
      <c r="J44" s="16">
        <f t="shared" si="1"/>
        <v>8058.1506329997765</v>
      </c>
      <c r="K44" s="16">
        <v>8926.8899999999066</v>
      </c>
      <c r="L44" s="15">
        <v>1.2999999999999999E-3</v>
      </c>
      <c r="M44" s="16">
        <f t="shared" si="6"/>
        <v>8915.2850429999071</v>
      </c>
      <c r="N44" s="16">
        <f t="shared" si="2"/>
        <v>25827.876285999591</v>
      </c>
      <c r="O44" s="17">
        <f t="shared" si="7"/>
        <v>5.9889503305363669E-2</v>
      </c>
      <c r="P44" s="18">
        <v>576663</v>
      </c>
      <c r="Q44" s="18">
        <f t="shared" si="8"/>
        <v>144165.75</v>
      </c>
      <c r="R44" s="19">
        <f t="shared" si="9"/>
        <v>115332.6</v>
      </c>
      <c r="S44" s="19">
        <f t="shared" si="3"/>
        <v>28833.15</v>
      </c>
      <c r="T44" s="13">
        <f t="shared" si="10"/>
        <v>122436.07659172126</v>
      </c>
      <c r="U44" s="20">
        <v>1</v>
      </c>
      <c r="V44" s="20">
        <v>0</v>
      </c>
      <c r="W44" s="20">
        <v>1</v>
      </c>
      <c r="X44" s="20">
        <v>1</v>
      </c>
      <c r="Y44" s="20">
        <v>1</v>
      </c>
      <c r="Z44" s="20">
        <f t="shared" si="11"/>
        <v>4</v>
      </c>
      <c r="AA44" s="13">
        <f t="shared" si="12"/>
        <v>23066.520000000004</v>
      </c>
      <c r="AB44" s="21">
        <f t="shared" si="4"/>
        <v>145502.59659172126</v>
      </c>
      <c r="AC44" s="22">
        <f t="shared" si="5"/>
        <v>1.0092729832968044</v>
      </c>
    </row>
    <row r="45" spans="1:29" s="23" customFormat="1" ht="30" x14ac:dyDescent="0.25">
      <c r="A45" s="24">
        <v>40</v>
      </c>
      <c r="B45" s="25" t="s">
        <v>103</v>
      </c>
      <c r="C45" s="59" t="s">
        <v>104</v>
      </c>
      <c r="D45" s="13">
        <v>3</v>
      </c>
      <c r="E45" s="14">
        <v>10613.989999999843</v>
      </c>
      <c r="F45" s="15">
        <v>1.46E-2</v>
      </c>
      <c r="G45" s="16">
        <f t="shared" si="13"/>
        <v>10459.025745999847</v>
      </c>
      <c r="H45" s="16">
        <v>10922.499999999849</v>
      </c>
      <c r="I45" s="15">
        <v>1.4200000000000001E-2</v>
      </c>
      <c r="J45" s="16">
        <f t="shared" si="1"/>
        <v>10767.400499999851</v>
      </c>
      <c r="K45" s="16">
        <v>10440.809999999863</v>
      </c>
      <c r="L45" s="15">
        <v>1.5699999999999999E-2</v>
      </c>
      <c r="M45" s="16">
        <f t="shared" si="6"/>
        <v>10276.889282999864</v>
      </c>
      <c r="N45" s="16">
        <f t="shared" si="2"/>
        <v>31503.315528999563</v>
      </c>
      <c r="O45" s="17">
        <f t="shared" si="7"/>
        <v>7.3049673097848128E-2</v>
      </c>
      <c r="P45" s="18">
        <v>626635</v>
      </c>
      <c r="Q45" s="18">
        <f t="shared" si="8"/>
        <v>156658.75</v>
      </c>
      <c r="R45" s="19">
        <f t="shared" si="9"/>
        <v>125327</v>
      </c>
      <c r="S45" s="19">
        <f t="shared" si="3"/>
        <v>31331.75</v>
      </c>
      <c r="T45" s="13">
        <f t="shared" si="10"/>
        <v>149340.28296753834</v>
      </c>
      <c r="U45" s="20">
        <v>1</v>
      </c>
      <c r="V45" s="20">
        <v>1</v>
      </c>
      <c r="W45" s="20">
        <v>1</v>
      </c>
      <c r="X45" s="20">
        <v>0</v>
      </c>
      <c r="Y45" s="20">
        <v>1</v>
      </c>
      <c r="Z45" s="20">
        <f t="shared" si="11"/>
        <v>4</v>
      </c>
      <c r="AA45" s="13">
        <f t="shared" si="12"/>
        <v>25065.4</v>
      </c>
      <c r="AB45" s="21">
        <f t="shared" si="4"/>
        <v>174405.68296753833</v>
      </c>
      <c r="AC45" s="22">
        <f t="shared" si="5"/>
        <v>1.113284019995936</v>
      </c>
    </row>
    <row r="46" spans="1:29" s="23" customFormat="1" ht="30" x14ac:dyDescent="0.25">
      <c r="A46" s="24">
        <v>41</v>
      </c>
      <c r="B46" s="25" t="s">
        <v>105</v>
      </c>
      <c r="C46" s="57" t="s">
        <v>106</v>
      </c>
      <c r="D46" s="13">
        <v>3</v>
      </c>
      <c r="E46" s="14">
        <v>3756.9899999999611</v>
      </c>
      <c r="F46" s="15">
        <v>0</v>
      </c>
      <c r="G46" s="16">
        <f t="shared" si="13"/>
        <v>3756.9899999999611</v>
      </c>
      <c r="H46" s="16">
        <v>3510.779999999977</v>
      </c>
      <c r="I46" s="15">
        <v>0</v>
      </c>
      <c r="J46" s="16">
        <f t="shared" si="1"/>
        <v>3510.779999999977</v>
      </c>
      <c r="K46" s="16">
        <v>3424.3199999999611</v>
      </c>
      <c r="L46" s="15">
        <v>0</v>
      </c>
      <c r="M46" s="16">
        <f t="shared" si="6"/>
        <v>3424.3199999999611</v>
      </c>
      <c r="N46" s="16">
        <f t="shared" si="2"/>
        <v>10692.0899999999</v>
      </c>
      <c r="O46" s="17">
        <f t="shared" si="7"/>
        <v>2.479274533862269E-2</v>
      </c>
      <c r="P46" s="18">
        <v>187448</v>
      </c>
      <c r="Q46" s="18">
        <f t="shared" si="8"/>
        <v>46862</v>
      </c>
      <c r="R46" s="19">
        <f t="shared" si="9"/>
        <v>37489.599999999999</v>
      </c>
      <c r="S46" s="19">
        <f t="shared" si="3"/>
        <v>9372.4</v>
      </c>
      <c r="T46" s="13">
        <f t="shared" si="10"/>
        <v>50685.450699451503</v>
      </c>
      <c r="U46" s="20">
        <v>0</v>
      </c>
      <c r="V46" s="20">
        <v>1</v>
      </c>
      <c r="W46" s="20">
        <v>0</v>
      </c>
      <c r="X46" s="20">
        <v>0</v>
      </c>
      <c r="Y46" s="20">
        <v>1</v>
      </c>
      <c r="Z46" s="20">
        <f t="shared" si="11"/>
        <v>2</v>
      </c>
      <c r="AA46" s="13">
        <f t="shared" si="12"/>
        <v>3748.96</v>
      </c>
      <c r="AB46" s="21">
        <f t="shared" si="4"/>
        <v>54434.410699451502</v>
      </c>
      <c r="AC46" s="22">
        <f t="shared" si="5"/>
        <v>1.1615895757639774</v>
      </c>
    </row>
    <row r="47" spans="1:29" s="23" customFormat="1" ht="30" x14ac:dyDescent="0.25">
      <c r="A47" s="24">
        <v>42</v>
      </c>
      <c r="B47" s="25" t="s">
        <v>107</v>
      </c>
      <c r="C47" s="58" t="s">
        <v>108</v>
      </c>
      <c r="D47" s="13">
        <v>3</v>
      </c>
      <c r="E47" s="14">
        <v>3486.8800000000078</v>
      </c>
      <c r="F47" s="15">
        <v>3.9100000000000003E-2</v>
      </c>
      <c r="G47" s="16">
        <f t="shared" si="13"/>
        <v>3350.5429920000074</v>
      </c>
      <c r="H47" s="16">
        <v>3539.4400000000101</v>
      </c>
      <c r="I47" s="15">
        <v>4.2000000000000003E-2</v>
      </c>
      <c r="J47" s="16">
        <f t="shared" si="1"/>
        <v>3390.7835200000095</v>
      </c>
      <c r="K47" s="16">
        <v>3366.7400000000052</v>
      </c>
      <c r="L47" s="15">
        <v>1.4E-2</v>
      </c>
      <c r="M47" s="16">
        <f t="shared" si="6"/>
        <v>3319.6056400000052</v>
      </c>
      <c r="N47" s="16">
        <f t="shared" si="2"/>
        <v>10060.932152000023</v>
      </c>
      <c r="O47" s="17">
        <f t="shared" si="7"/>
        <v>2.3329220827144184E-2</v>
      </c>
      <c r="P47" s="18">
        <v>199560</v>
      </c>
      <c r="Q47" s="18">
        <f t="shared" si="8"/>
        <v>49890</v>
      </c>
      <c r="R47" s="19">
        <f t="shared" si="9"/>
        <v>39912</v>
      </c>
      <c r="S47" s="19">
        <f t="shared" si="3"/>
        <v>9978</v>
      </c>
      <c r="T47" s="13">
        <f t="shared" si="10"/>
        <v>47693.470647995709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f t="shared" si="11"/>
        <v>5</v>
      </c>
      <c r="AA47" s="13">
        <f t="shared" si="12"/>
        <v>9978</v>
      </c>
      <c r="AB47" s="21">
        <f t="shared" si="4"/>
        <v>57671.470647995709</v>
      </c>
      <c r="AC47" s="22">
        <f t="shared" si="5"/>
        <v>1.1559725525755804</v>
      </c>
    </row>
    <row r="48" spans="1:29" s="23" customFormat="1" ht="30" x14ac:dyDescent="0.25">
      <c r="A48" s="24">
        <v>43</v>
      </c>
      <c r="B48" s="25" t="s">
        <v>109</v>
      </c>
      <c r="C48" s="57" t="s">
        <v>110</v>
      </c>
      <c r="D48" s="13">
        <v>3</v>
      </c>
      <c r="E48" s="14">
        <v>3939.3399999999742</v>
      </c>
      <c r="F48" s="15">
        <v>8.8400000000000006E-2</v>
      </c>
      <c r="G48" s="16">
        <f t="shared" si="13"/>
        <v>3591.1023439999763</v>
      </c>
      <c r="H48" s="16">
        <v>4117.0799999999708</v>
      </c>
      <c r="I48" s="15">
        <v>7.0099999999999996E-2</v>
      </c>
      <c r="J48" s="16">
        <f t="shared" si="1"/>
        <v>3828.4726919999725</v>
      </c>
      <c r="K48" s="16">
        <v>3924.1599999999639</v>
      </c>
      <c r="L48" s="15">
        <v>4.9700000000000001E-2</v>
      </c>
      <c r="M48" s="16">
        <f t="shared" si="6"/>
        <v>3729.1292479999656</v>
      </c>
      <c r="N48" s="16">
        <f t="shared" si="2"/>
        <v>11148.704283999916</v>
      </c>
      <c r="O48" s="17">
        <f t="shared" si="7"/>
        <v>2.5851539424829411E-2</v>
      </c>
      <c r="P48" s="18">
        <v>238230</v>
      </c>
      <c r="Q48" s="18">
        <f t="shared" si="8"/>
        <v>59557.5</v>
      </c>
      <c r="R48" s="19">
        <f t="shared" si="9"/>
        <v>47646</v>
      </c>
      <c r="S48" s="19">
        <f t="shared" si="3"/>
        <v>11911.5</v>
      </c>
      <c r="T48" s="13">
        <f t="shared" si="10"/>
        <v>52850.013547346374</v>
      </c>
      <c r="U48" s="20">
        <v>0</v>
      </c>
      <c r="V48" s="20">
        <v>1</v>
      </c>
      <c r="W48" s="20">
        <v>0</v>
      </c>
      <c r="X48" s="20">
        <v>0</v>
      </c>
      <c r="Y48" s="20">
        <v>1</v>
      </c>
      <c r="Z48" s="20">
        <f t="shared" si="11"/>
        <v>2</v>
      </c>
      <c r="AA48" s="13">
        <f t="shared" si="12"/>
        <v>4764.6000000000004</v>
      </c>
      <c r="AB48" s="21">
        <f t="shared" si="4"/>
        <v>57614.613547346373</v>
      </c>
      <c r="AC48" s="22">
        <f t="shared" si="5"/>
        <v>0.96737797166345751</v>
      </c>
    </row>
    <row r="49" spans="1:29" s="23" customFormat="1" ht="30" x14ac:dyDescent="0.25">
      <c r="A49" s="24">
        <v>44</v>
      </c>
      <c r="B49" s="25" t="s">
        <v>111</v>
      </c>
      <c r="C49" s="60" t="s">
        <v>112</v>
      </c>
      <c r="D49" s="13">
        <v>3</v>
      </c>
      <c r="E49" s="14">
        <v>18571.18000000004</v>
      </c>
      <c r="F49" s="15">
        <v>4.9599999999999998E-2</v>
      </c>
      <c r="G49" s="16">
        <f t="shared" si="13"/>
        <v>17650.049472000039</v>
      </c>
      <c r="H49" s="16">
        <v>18993.600000000159</v>
      </c>
      <c r="I49" s="15">
        <v>0.03</v>
      </c>
      <c r="J49" s="16">
        <f t="shared" si="1"/>
        <v>18423.792000000154</v>
      </c>
      <c r="K49" s="16">
        <v>19189.550000000123</v>
      </c>
      <c r="L49" s="15">
        <v>3.27E-2</v>
      </c>
      <c r="M49" s="16">
        <f t="shared" si="6"/>
        <v>18562.051715000121</v>
      </c>
      <c r="N49" s="16">
        <f t="shared" si="2"/>
        <v>54635.893187000314</v>
      </c>
      <c r="O49" s="17">
        <f t="shared" si="7"/>
        <v>0.12668933633494497</v>
      </c>
      <c r="P49" s="18">
        <v>1500250</v>
      </c>
      <c r="Q49" s="18">
        <f t="shared" si="8"/>
        <v>375062.5</v>
      </c>
      <c r="R49" s="19">
        <f t="shared" si="9"/>
        <v>300050</v>
      </c>
      <c r="S49" s="19">
        <f t="shared" si="3"/>
        <v>75012.5</v>
      </c>
      <c r="T49" s="13">
        <f t="shared" si="10"/>
        <v>258999.39773704001</v>
      </c>
      <c r="U49" s="20">
        <v>1</v>
      </c>
      <c r="V49" s="20">
        <v>1</v>
      </c>
      <c r="W49" s="20">
        <v>1</v>
      </c>
      <c r="X49" s="20">
        <v>1</v>
      </c>
      <c r="Y49" s="20">
        <v>0</v>
      </c>
      <c r="Z49" s="20">
        <f t="shared" si="11"/>
        <v>4</v>
      </c>
      <c r="AA49" s="13">
        <f t="shared" si="12"/>
        <v>60010</v>
      </c>
      <c r="AB49" s="21">
        <f t="shared" si="4"/>
        <v>319009.39773704001</v>
      </c>
      <c r="AC49" s="22">
        <f t="shared" si="5"/>
        <v>0.85054996897061164</v>
      </c>
    </row>
    <row r="50" spans="1:29" s="23" customFormat="1" ht="30" x14ac:dyDescent="0.25">
      <c r="A50" s="24">
        <v>45</v>
      </c>
      <c r="B50" s="25" t="s">
        <v>113</v>
      </c>
      <c r="C50" s="57" t="s">
        <v>114</v>
      </c>
      <c r="D50" s="13">
        <v>3</v>
      </c>
      <c r="E50" s="14">
        <v>7156.9599999999527</v>
      </c>
      <c r="F50" s="15">
        <v>0.1094</v>
      </c>
      <c r="G50" s="16">
        <f t="shared" si="13"/>
        <v>6373.9885759999579</v>
      </c>
      <c r="H50" s="16">
        <v>9728.5599999998685</v>
      </c>
      <c r="I50" s="15">
        <v>0.16009999999999999</v>
      </c>
      <c r="J50" s="16">
        <f t="shared" si="1"/>
        <v>8171.0175439998893</v>
      </c>
      <c r="K50" s="16">
        <v>10782.939999999931</v>
      </c>
      <c r="L50" s="15">
        <v>3.2199999999999999E-2</v>
      </c>
      <c r="M50" s="16">
        <f t="shared" si="6"/>
        <v>10435.729331999933</v>
      </c>
      <c r="N50" s="16">
        <f t="shared" si="2"/>
        <v>24980.735451999783</v>
      </c>
      <c r="O50" s="17">
        <f t="shared" si="7"/>
        <v>5.7925158919625623E-2</v>
      </c>
      <c r="P50" s="18">
        <v>545574</v>
      </c>
      <c r="Q50" s="18">
        <f t="shared" si="8"/>
        <v>136393.5</v>
      </c>
      <c r="R50" s="19">
        <f t="shared" si="9"/>
        <v>109114.8</v>
      </c>
      <c r="S50" s="19">
        <f t="shared" si="3"/>
        <v>27278.7</v>
      </c>
      <c r="T50" s="13">
        <f t="shared" si="10"/>
        <v>118420.23731453691</v>
      </c>
      <c r="U50" s="20">
        <v>0</v>
      </c>
      <c r="V50" s="20">
        <v>1</v>
      </c>
      <c r="W50" s="20">
        <v>1</v>
      </c>
      <c r="X50" s="20">
        <v>1</v>
      </c>
      <c r="Y50" s="20">
        <v>1</v>
      </c>
      <c r="Z50" s="20">
        <f t="shared" si="11"/>
        <v>4</v>
      </c>
      <c r="AA50" s="13">
        <f t="shared" si="12"/>
        <v>21822.960000000003</v>
      </c>
      <c r="AB50" s="21">
        <f t="shared" si="4"/>
        <v>140243.1973145369</v>
      </c>
      <c r="AC50" s="22">
        <f t="shared" si="5"/>
        <v>1.0282249323797461</v>
      </c>
    </row>
    <row r="51" spans="1:29" s="23" customFormat="1" ht="30" x14ac:dyDescent="0.25">
      <c r="A51" s="24">
        <v>46</v>
      </c>
      <c r="B51" s="25" t="s">
        <v>115</v>
      </c>
      <c r="C51" s="57" t="s">
        <v>116</v>
      </c>
      <c r="D51" s="13">
        <v>3</v>
      </c>
      <c r="E51" s="14">
        <v>4482.3700000000217</v>
      </c>
      <c r="F51" s="15">
        <v>7.9600000000000004E-2</v>
      </c>
      <c r="G51" s="16">
        <f t="shared" si="13"/>
        <v>4125.5733480000199</v>
      </c>
      <c r="H51" s="16">
        <v>4616.4200000000128</v>
      </c>
      <c r="I51" s="15">
        <v>6.3500000000000001E-2</v>
      </c>
      <c r="J51" s="16">
        <f t="shared" si="1"/>
        <v>4323.2773300000117</v>
      </c>
      <c r="K51" s="16">
        <v>4260.8400000000574</v>
      </c>
      <c r="L51" s="15">
        <v>6.8099999999999994E-2</v>
      </c>
      <c r="M51" s="16">
        <f t="shared" si="6"/>
        <v>3970.6767960000534</v>
      </c>
      <c r="N51" s="16">
        <f t="shared" si="2"/>
        <v>12419.527474000086</v>
      </c>
      <c r="O51" s="17">
        <f t="shared" si="7"/>
        <v>2.8798315566826965E-2</v>
      </c>
      <c r="P51" s="18">
        <v>179663</v>
      </c>
      <c r="Q51" s="18">
        <f t="shared" si="8"/>
        <v>44915.75</v>
      </c>
      <c r="R51" s="19">
        <f t="shared" si="9"/>
        <v>35932.6</v>
      </c>
      <c r="S51" s="19">
        <f t="shared" si="3"/>
        <v>8983.15</v>
      </c>
      <c r="T51" s="13">
        <f t="shared" si="10"/>
        <v>58874.303105746454</v>
      </c>
      <c r="U51" s="20">
        <v>0</v>
      </c>
      <c r="V51" s="20">
        <v>1</v>
      </c>
      <c r="W51" s="20">
        <v>0</v>
      </c>
      <c r="X51" s="20">
        <v>1</v>
      </c>
      <c r="Y51" s="20">
        <v>0</v>
      </c>
      <c r="Z51" s="20">
        <f t="shared" si="11"/>
        <v>2</v>
      </c>
      <c r="AA51" s="13">
        <f t="shared" si="12"/>
        <v>3593.26</v>
      </c>
      <c r="AB51" s="21">
        <f t="shared" si="4"/>
        <v>62467.563105746456</v>
      </c>
      <c r="AC51" s="22">
        <f t="shared" si="5"/>
        <v>1.3907719030795758</v>
      </c>
    </row>
    <row r="52" spans="1:29" s="23" customFormat="1" ht="30" x14ac:dyDescent="0.25">
      <c r="A52" s="24">
        <v>47</v>
      </c>
      <c r="B52" s="25" t="s">
        <v>117</v>
      </c>
      <c r="C52" s="57" t="s">
        <v>118</v>
      </c>
      <c r="D52" s="13">
        <v>4</v>
      </c>
      <c r="E52" s="14">
        <v>3873.4199999999873</v>
      </c>
      <c r="F52" s="15">
        <v>0</v>
      </c>
      <c r="G52" s="16">
        <f t="shared" si="13"/>
        <v>3873.4199999999873</v>
      </c>
      <c r="H52" s="16">
        <v>4221.109999999996</v>
      </c>
      <c r="I52" s="15">
        <v>0</v>
      </c>
      <c r="J52" s="16">
        <f t="shared" si="1"/>
        <v>4221.109999999996</v>
      </c>
      <c r="K52" s="16">
        <v>3880.1299999999883</v>
      </c>
      <c r="L52" s="15">
        <v>0</v>
      </c>
      <c r="M52" s="16">
        <f t="shared" si="6"/>
        <v>3880.1299999999883</v>
      </c>
      <c r="N52" s="16">
        <f t="shared" si="2"/>
        <v>11974.659999999971</v>
      </c>
      <c r="O52" s="17">
        <f t="shared" si="7"/>
        <v>2.7766759903498157E-2</v>
      </c>
      <c r="P52" s="18">
        <v>269082</v>
      </c>
      <c r="Q52" s="18">
        <f t="shared" si="8"/>
        <v>67270.5</v>
      </c>
      <c r="R52" s="19">
        <f t="shared" si="9"/>
        <v>53816.4</v>
      </c>
      <c r="S52" s="19">
        <f t="shared" si="3"/>
        <v>13454.1</v>
      </c>
      <c r="T52" s="13">
        <f t="shared" si="10"/>
        <v>56765.425569060681</v>
      </c>
      <c r="U52" s="20">
        <v>0</v>
      </c>
      <c r="V52" s="20">
        <v>1</v>
      </c>
      <c r="W52" s="20">
        <v>1</v>
      </c>
      <c r="X52" s="20">
        <v>1</v>
      </c>
      <c r="Y52" s="20">
        <v>0</v>
      </c>
      <c r="Z52" s="20">
        <f t="shared" si="11"/>
        <v>3</v>
      </c>
      <c r="AA52" s="13">
        <f t="shared" si="12"/>
        <v>8072.4600000000019</v>
      </c>
      <c r="AB52" s="21">
        <f t="shared" si="4"/>
        <v>64837.88556906068</v>
      </c>
      <c r="AC52" s="22">
        <f t="shared" si="5"/>
        <v>0.96383831797088892</v>
      </c>
    </row>
    <row r="53" spans="1:29" s="23" customFormat="1" ht="45" x14ac:dyDescent="0.25">
      <c r="A53" s="24">
        <v>48</v>
      </c>
      <c r="B53" s="25" t="s">
        <v>119</v>
      </c>
      <c r="C53" s="57" t="s">
        <v>120</v>
      </c>
      <c r="D53" s="13">
        <v>4</v>
      </c>
      <c r="E53" s="14">
        <v>2270.7400000000025</v>
      </c>
      <c r="F53" s="15">
        <v>0</v>
      </c>
      <c r="G53" s="16">
        <f t="shared" si="13"/>
        <v>2270.7400000000025</v>
      </c>
      <c r="H53" s="16">
        <v>1780.4000000000046</v>
      </c>
      <c r="I53" s="15">
        <v>0</v>
      </c>
      <c r="J53" s="16">
        <f t="shared" si="1"/>
        <v>1780.4000000000046</v>
      </c>
      <c r="K53" s="16">
        <v>2350.670000000001</v>
      </c>
      <c r="L53" s="15">
        <v>0</v>
      </c>
      <c r="M53" s="16">
        <f t="shared" si="6"/>
        <v>2350.670000000001</v>
      </c>
      <c r="N53" s="16">
        <f t="shared" si="2"/>
        <v>6401.8100000000086</v>
      </c>
      <c r="O53" s="17">
        <f t="shared" si="7"/>
        <v>1.4844473347703752E-2</v>
      </c>
      <c r="P53" s="18">
        <v>134286</v>
      </c>
      <c r="Q53" s="18">
        <f t="shared" si="8"/>
        <v>33571.5</v>
      </c>
      <c r="R53" s="19">
        <f t="shared" si="9"/>
        <v>26857.200000000001</v>
      </c>
      <c r="S53" s="19">
        <f t="shared" si="3"/>
        <v>6714.3</v>
      </c>
      <c r="T53" s="13">
        <f t="shared" si="10"/>
        <v>30347.539643068758</v>
      </c>
      <c r="U53" s="20">
        <v>1</v>
      </c>
      <c r="V53" s="20">
        <v>1</v>
      </c>
      <c r="W53" s="20">
        <v>1</v>
      </c>
      <c r="X53" s="20">
        <v>0</v>
      </c>
      <c r="Y53" s="20">
        <v>1</v>
      </c>
      <c r="Z53" s="20">
        <f t="shared" si="11"/>
        <v>4</v>
      </c>
      <c r="AA53" s="13">
        <f t="shared" si="12"/>
        <v>5371.4400000000005</v>
      </c>
      <c r="AB53" s="21">
        <f t="shared" si="4"/>
        <v>35718.979643068757</v>
      </c>
      <c r="AC53" s="22">
        <f t="shared" si="5"/>
        <v>1.0639673426289786</v>
      </c>
    </row>
    <row r="54" spans="1:29" s="23" customFormat="1" ht="30" x14ac:dyDescent="0.25">
      <c r="A54" s="24">
        <v>49</v>
      </c>
      <c r="B54" s="25" t="s">
        <v>121</v>
      </c>
      <c r="C54" s="57" t="s">
        <v>122</v>
      </c>
      <c r="D54" s="13">
        <v>5</v>
      </c>
      <c r="E54" s="14">
        <v>8492.6499999995322</v>
      </c>
      <c r="F54" s="15">
        <v>0</v>
      </c>
      <c r="G54" s="16">
        <f t="shared" si="13"/>
        <v>8492.6499999995322</v>
      </c>
      <c r="H54" s="16">
        <v>9241.7199999994427</v>
      </c>
      <c r="I54" s="15">
        <v>7.4000000000000003E-3</v>
      </c>
      <c r="J54" s="16">
        <f t="shared" si="1"/>
        <v>9173.3312719994465</v>
      </c>
      <c r="K54" s="16">
        <v>9608.5099999994982</v>
      </c>
      <c r="L54" s="15">
        <v>0</v>
      </c>
      <c r="M54" s="16">
        <f t="shared" si="6"/>
        <v>9608.5099999994982</v>
      </c>
      <c r="N54" s="16">
        <f t="shared" si="2"/>
        <v>27274.491271998479</v>
      </c>
      <c r="O54" s="17">
        <f t="shared" si="7"/>
        <v>6.3243904264475126E-2</v>
      </c>
      <c r="P54" s="18">
        <v>324696</v>
      </c>
      <c r="Q54" s="18">
        <f t="shared" si="8"/>
        <v>81174</v>
      </c>
      <c r="R54" s="19">
        <f t="shared" si="9"/>
        <v>64939.200000000004</v>
      </c>
      <c r="S54" s="19">
        <f t="shared" si="3"/>
        <v>16234.800000000001</v>
      </c>
      <c r="T54" s="13">
        <f t="shared" si="10"/>
        <v>129293.70055054831</v>
      </c>
      <c r="U54" s="20">
        <v>1</v>
      </c>
      <c r="V54" s="20">
        <v>0</v>
      </c>
      <c r="W54" s="20">
        <v>1</v>
      </c>
      <c r="X54" s="20">
        <v>0</v>
      </c>
      <c r="Y54" s="20">
        <v>0</v>
      </c>
      <c r="Z54" s="20">
        <f t="shared" si="11"/>
        <v>2</v>
      </c>
      <c r="AA54" s="13">
        <f t="shared" si="12"/>
        <v>6493.920000000001</v>
      </c>
      <c r="AB54" s="21">
        <f t="shared" si="4"/>
        <v>135787.62055054831</v>
      </c>
      <c r="AC54" s="22">
        <f t="shared" si="5"/>
        <v>1.6727969614722487</v>
      </c>
    </row>
    <row r="55" spans="1:29" s="23" customFormat="1" ht="29.25" customHeight="1" x14ac:dyDescent="0.25">
      <c r="A55" s="24">
        <v>50</v>
      </c>
      <c r="B55" s="25" t="s">
        <v>123</v>
      </c>
      <c r="C55" s="57" t="s">
        <v>124</v>
      </c>
      <c r="D55" s="13">
        <v>5</v>
      </c>
      <c r="E55" s="14">
        <v>5155.529999999977</v>
      </c>
      <c r="F55" s="15">
        <v>0</v>
      </c>
      <c r="G55" s="16">
        <f t="shared" si="13"/>
        <v>5155.529999999977</v>
      </c>
      <c r="H55" s="16">
        <v>5681.7499999999454</v>
      </c>
      <c r="I55" s="15">
        <v>0</v>
      </c>
      <c r="J55" s="16">
        <f t="shared" si="1"/>
        <v>5681.7499999999454</v>
      </c>
      <c r="K55" s="16">
        <v>5892.6099999999196</v>
      </c>
      <c r="L55" s="15">
        <v>0</v>
      </c>
      <c r="M55" s="16">
        <f t="shared" si="6"/>
        <v>5892.6099999999196</v>
      </c>
      <c r="N55" s="16">
        <f t="shared" si="2"/>
        <v>16729.889999999843</v>
      </c>
      <c r="O55" s="17">
        <f t="shared" si="7"/>
        <v>3.8793154782008975E-2</v>
      </c>
      <c r="P55" s="18">
        <v>191991</v>
      </c>
      <c r="Q55" s="18">
        <f t="shared" si="8"/>
        <v>47997.75</v>
      </c>
      <c r="R55" s="19">
        <f t="shared" si="9"/>
        <v>38398.200000000004</v>
      </c>
      <c r="S55" s="19">
        <f t="shared" si="3"/>
        <v>9599.5500000000011</v>
      </c>
      <c r="T55" s="13">
        <f t="shared" si="10"/>
        <v>79307.414621673277</v>
      </c>
      <c r="U55" s="20">
        <v>0</v>
      </c>
      <c r="V55" s="20">
        <v>1</v>
      </c>
      <c r="W55" s="20">
        <v>1</v>
      </c>
      <c r="X55" s="20">
        <v>1</v>
      </c>
      <c r="Y55" s="20">
        <v>1</v>
      </c>
      <c r="Z55" s="20">
        <f t="shared" si="11"/>
        <v>4</v>
      </c>
      <c r="AA55" s="13">
        <f t="shared" si="12"/>
        <v>7679.6400000000012</v>
      </c>
      <c r="AB55" s="21">
        <f t="shared" si="4"/>
        <v>86987.054621673276</v>
      </c>
      <c r="AC55" s="22">
        <f t="shared" si="5"/>
        <v>1.8123152568958603</v>
      </c>
    </row>
    <row r="56" spans="1:29" s="23" customFormat="1" ht="45" x14ac:dyDescent="0.25">
      <c r="A56" s="24">
        <v>51</v>
      </c>
      <c r="B56" s="25" t="s">
        <v>125</v>
      </c>
      <c r="C56" s="61" t="s">
        <v>126</v>
      </c>
      <c r="D56" s="13">
        <v>6</v>
      </c>
      <c r="E56" s="14">
        <v>1369.700000000013</v>
      </c>
      <c r="F56" s="15">
        <v>1.8800000000000001E-2</v>
      </c>
      <c r="G56" s="16">
        <f t="shared" si="13"/>
        <v>1343.9496400000128</v>
      </c>
      <c r="H56" s="16">
        <v>1451.1500000000115</v>
      </c>
      <c r="I56" s="15">
        <v>2.5499999999999998E-2</v>
      </c>
      <c r="J56" s="16">
        <f t="shared" si="1"/>
        <v>1414.1456750000111</v>
      </c>
      <c r="K56" s="16">
        <v>1426.5300000000123</v>
      </c>
      <c r="L56" s="15">
        <v>1.54E-2</v>
      </c>
      <c r="M56" s="16">
        <f t="shared" si="6"/>
        <v>1404.561438000012</v>
      </c>
      <c r="N56" s="16">
        <f t="shared" si="2"/>
        <v>4162.6567530000357</v>
      </c>
      <c r="O56" s="17">
        <f t="shared" si="7"/>
        <v>9.6523400765639693E-3</v>
      </c>
      <c r="P56" s="18">
        <v>101590</v>
      </c>
      <c r="Q56" s="18">
        <f t="shared" si="8"/>
        <v>25397.5</v>
      </c>
      <c r="R56" s="19">
        <f t="shared" si="9"/>
        <v>20318</v>
      </c>
      <c r="S56" s="19">
        <f t="shared" si="3"/>
        <v>5079.5</v>
      </c>
      <c r="T56" s="13">
        <f t="shared" si="10"/>
        <v>19732.917851694488</v>
      </c>
      <c r="U56" s="20">
        <v>1</v>
      </c>
      <c r="V56" s="20">
        <v>0</v>
      </c>
      <c r="W56" s="20">
        <v>1</v>
      </c>
      <c r="X56" s="20">
        <v>0</v>
      </c>
      <c r="Y56" s="20">
        <v>0</v>
      </c>
      <c r="Z56" s="20">
        <f t="shared" si="11"/>
        <v>2</v>
      </c>
      <c r="AA56" s="13">
        <f t="shared" si="12"/>
        <v>2031.8000000000002</v>
      </c>
      <c r="AB56" s="21">
        <f t="shared" si="4"/>
        <v>21764.717851694488</v>
      </c>
      <c r="AC56" s="22">
        <f t="shared" si="5"/>
        <v>0.85696300233072109</v>
      </c>
    </row>
    <row r="57" spans="1:29" s="23" customFormat="1" x14ac:dyDescent="0.25">
      <c r="A57" s="24">
        <v>52</v>
      </c>
      <c r="B57" s="25" t="s">
        <v>127</v>
      </c>
      <c r="C57" s="57" t="s">
        <v>128</v>
      </c>
      <c r="D57" s="13">
        <v>6</v>
      </c>
      <c r="E57" s="14">
        <v>1246.0900000000004</v>
      </c>
      <c r="F57" s="15">
        <v>8.8999999999999996E-2</v>
      </c>
      <c r="G57" s="16">
        <f t="shared" si="13"/>
        <v>1135.1879900000004</v>
      </c>
      <c r="H57" s="16">
        <v>1206.630000000001</v>
      </c>
      <c r="I57" s="15">
        <v>1.55E-2</v>
      </c>
      <c r="J57" s="16">
        <f t="shared" si="1"/>
        <v>1187.927235000001</v>
      </c>
      <c r="K57" s="16">
        <v>1407.9700000000018</v>
      </c>
      <c r="L57" s="15">
        <v>5.1900000000000002E-2</v>
      </c>
      <c r="M57" s="16">
        <f t="shared" si="6"/>
        <v>1334.8963570000017</v>
      </c>
      <c r="N57" s="16">
        <f t="shared" si="2"/>
        <v>3658.0115820000028</v>
      </c>
      <c r="O57" s="17">
        <f t="shared" si="7"/>
        <v>8.4821722973019518E-3</v>
      </c>
      <c r="P57" s="18">
        <v>98676</v>
      </c>
      <c r="Q57" s="18">
        <f t="shared" si="8"/>
        <v>24669</v>
      </c>
      <c r="R57" s="19">
        <f t="shared" si="9"/>
        <v>19735.2</v>
      </c>
      <c r="S57" s="19">
        <f t="shared" si="3"/>
        <v>4933.8</v>
      </c>
      <c r="T57" s="13">
        <f t="shared" si="10"/>
        <v>17340.666389591319</v>
      </c>
      <c r="U57" s="20">
        <v>1</v>
      </c>
      <c r="V57" s="20">
        <v>1</v>
      </c>
      <c r="W57" s="20">
        <v>1</v>
      </c>
      <c r="X57" s="20">
        <v>1</v>
      </c>
      <c r="Y57" s="20">
        <v>1</v>
      </c>
      <c r="Z57" s="20">
        <f t="shared" si="11"/>
        <v>5</v>
      </c>
      <c r="AA57" s="13">
        <f t="shared" si="12"/>
        <v>4933.8</v>
      </c>
      <c r="AB57" s="21">
        <f t="shared" si="4"/>
        <v>22274.466389591318</v>
      </c>
      <c r="AC57" s="22">
        <f t="shared" si="5"/>
        <v>0.90293349505822362</v>
      </c>
    </row>
    <row r="58" spans="1:29" s="23" customFormat="1" ht="45" x14ac:dyDescent="0.25">
      <c r="A58" s="24">
        <v>53</v>
      </c>
      <c r="B58" s="25" t="s">
        <v>129</v>
      </c>
      <c r="C58" s="57" t="s">
        <v>130</v>
      </c>
      <c r="D58" s="13">
        <v>6</v>
      </c>
      <c r="E58" s="14">
        <v>1238.8100000000006</v>
      </c>
      <c r="F58" s="15">
        <v>6.5199999999999994E-2</v>
      </c>
      <c r="G58" s="16">
        <f t="shared" si="13"/>
        <v>1158.0395880000005</v>
      </c>
      <c r="H58" s="16">
        <v>1428.5599999999922</v>
      </c>
      <c r="I58" s="15">
        <v>0.1057</v>
      </c>
      <c r="J58" s="16">
        <f t="shared" si="1"/>
        <v>1277.561207999993</v>
      </c>
      <c r="K58" s="16">
        <v>1382.1699999999971</v>
      </c>
      <c r="L58" s="15">
        <v>0.1457</v>
      </c>
      <c r="M58" s="16">
        <f t="shared" si="6"/>
        <v>1180.7878309999976</v>
      </c>
      <c r="N58" s="16">
        <f t="shared" si="2"/>
        <v>3616.3886269999912</v>
      </c>
      <c r="O58" s="17">
        <f t="shared" si="7"/>
        <v>8.3856572732462012E-3</v>
      </c>
      <c r="P58" s="18">
        <v>134692</v>
      </c>
      <c r="Q58" s="18">
        <f t="shared" si="8"/>
        <v>33673</v>
      </c>
      <c r="R58" s="19">
        <f t="shared" si="9"/>
        <v>26938.400000000001</v>
      </c>
      <c r="S58" s="19">
        <f t="shared" si="3"/>
        <v>6734.6</v>
      </c>
      <c r="T58" s="13">
        <f t="shared" si="10"/>
        <v>17143.354336136981</v>
      </c>
      <c r="U58" s="20">
        <v>0</v>
      </c>
      <c r="V58" s="20">
        <v>1</v>
      </c>
      <c r="W58" s="20">
        <v>0</v>
      </c>
      <c r="X58" s="20">
        <v>0</v>
      </c>
      <c r="Y58" s="20">
        <v>1</v>
      </c>
      <c r="Z58" s="20">
        <f t="shared" si="11"/>
        <v>2</v>
      </c>
      <c r="AA58" s="13">
        <f t="shared" si="12"/>
        <v>2693.84</v>
      </c>
      <c r="AB58" s="21">
        <f t="shared" si="4"/>
        <v>19837.194336136981</v>
      </c>
      <c r="AC58" s="22">
        <f t="shared" si="5"/>
        <v>0.58911277094814785</v>
      </c>
    </row>
    <row r="59" spans="1:29" s="23" customFormat="1" x14ac:dyDescent="0.25">
      <c r="A59" s="24">
        <v>54</v>
      </c>
      <c r="B59" s="25" t="s">
        <v>131</v>
      </c>
      <c r="C59" s="57" t="s">
        <v>132</v>
      </c>
      <c r="D59" s="13">
        <v>7</v>
      </c>
      <c r="E59" s="14">
        <v>2251.2400000000507</v>
      </c>
      <c r="F59" s="15">
        <v>1.3599999999999999E-2</v>
      </c>
      <c r="G59" s="16">
        <f t="shared" si="13"/>
        <v>2220.6231360000502</v>
      </c>
      <c r="H59" s="16">
        <v>2420.6600000000562</v>
      </c>
      <c r="I59" s="15">
        <v>1.04E-2</v>
      </c>
      <c r="J59" s="16">
        <f t="shared" si="1"/>
        <v>2395.4851360000557</v>
      </c>
      <c r="K59" s="16">
        <v>2378.6899999999987</v>
      </c>
      <c r="L59" s="15">
        <v>0</v>
      </c>
      <c r="M59" s="16">
        <f t="shared" si="6"/>
        <v>2378.6899999999987</v>
      </c>
      <c r="N59" s="16">
        <f t="shared" si="2"/>
        <v>6994.7982720001046</v>
      </c>
      <c r="O59" s="17">
        <f t="shared" si="7"/>
        <v>1.6219490506789436E-2</v>
      </c>
      <c r="P59" s="18">
        <v>117199</v>
      </c>
      <c r="Q59" s="18">
        <f t="shared" si="8"/>
        <v>29299.75</v>
      </c>
      <c r="R59" s="19">
        <f t="shared" si="9"/>
        <v>23439.800000000003</v>
      </c>
      <c r="S59" s="19">
        <f t="shared" si="3"/>
        <v>5859.9500000000007</v>
      </c>
      <c r="T59" s="13">
        <f t="shared" si="10"/>
        <v>33158.578254398642</v>
      </c>
      <c r="U59" s="20">
        <v>1</v>
      </c>
      <c r="V59" s="20">
        <v>1</v>
      </c>
      <c r="W59" s="20">
        <v>1</v>
      </c>
      <c r="X59" s="20">
        <v>1</v>
      </c>
      <c r="Y59" s="20">
        <v>1</v>
      </c>
      <c r="Z59" s="20">
        <f t="shared" si="11"/>
        <v>5</v>
      </c>
      <c r="AA59" s="13">
        <f t="shared" si="12"/>
        <v>5859.9500000000007</v>
      </c>
      <c r="AB59" s="21">
        <f t="shared" si="4"/>
        <v>39018.52825439864</v>
      </c>
      <c r="AC59" s="22">
        <f t="shared" si="5"/>
        <v>1.3317017467520589</v>
      </c>
    </row>
    <row r="60" spans="1:29" s="23" customFormat="1" ht="30" x14ac:dyDescent="0.25">
      <c r="A60" s="24">
        <v>55</v>
      </c>
      <c r="B60" s="25" t="s">
        <v>133</v>
      </c>
      <c r="C60" s="57" t="s">
        <v>134</v>
      </c>
      <c r="D60" s="13">
        <v>8</v>
      </c>
      <c r="E60" s="14">
        <v>2940.5700000000052</v>
      </c>
      <c r="F60" s="15">
        <v>2.8400000000000002E-2</v>
      </c>
      <c r="G60" s="16">
        <f t="shared" si="13"/>
        <v>2857.057812000005</v>
      </c>
      <c r="H60" s="16">
        <v>2658.1300000000106</v>
      </c>
      <c r="I60" s="15">
        <v>4.6399999999999997E-2</v>
      </c>
      <c r="J60" s="16">
        <f t="shared" si="1"/>
        <v>2534.7927680000103</v>
      </c>
      <c r="K60" s="16">
        <v>2590.0800000000099</v>
      </c>
      <c r="L60" s="15">
        <v>3.4299999999999997E-2</v>
      </c>
      <c r="M60" s="16">
        <f t="shared" si="6"/>
        <v>2501.2402560000096</v>
      </c>
      <c r="N60" s="16">
        <f t="shared" si="2"/>
        <v>7893.0908360000249</v>
      </c>
      <c r="O60" s="17">
        <f t="shared" si="7"/>
        <v>1.830244517503752E-2</v>
      </c>
      <c r="P60" s="18">
        <v>116170</v>
      </c>
      <c r="Q60" s="18">
        <f t="shared" si="8"/>
        <v>29042.5</v>
      </c>
      <c r="R60" s="19">
        <f t="shared" si="9"/>
        <v>23234</v>
      </c>
      <c r="S60" s="19">
        <f t="shared" si="3"/>
        <v>5808.5</v>
      </c>
      <c r="T60" s="13">
        <f t="shared" si="10"/>
        <v>37416.900384712011</v>
      </c>
      <c r="U60" s="20">
        <v>0</v>
      </c>
      <c r="V60" s="20">
        <v>1</v>
      </c>
      <c r="W60" s="20">
        <v>1</v>
      </c>
      <c r="X60" s="20">
        <v>1</v>
      </c>
      <c r="Y60" s="20">
        <v>0</v>
      </c>
      <c r="Z60" s="20">
        <f t="shared" si="11"/>
        <v>3</v>
      </c>
      <c r="AA60" s="13">
        <f t="shared" si="12"/>
        <v>3485.1000000000004</v>
      </c>
      <c r="AB60" s="21">
        <f t="shared" si="4"/>
        <v>40902.00038471201</v>
      </c>
      <c r="AC60" s="22">
        <f t="shared" si="5"/>
        <v>1.4083498453890682</v>
      </c>
    </row>
    <row r="61" spans="1:29" s="23" customFormat="1" ht="34.5" customHeight="1" x14ac:dyDescent="0.25">
      <c r="A61" s="24">
        <v>56</v>
      </c>
      <c r="B61" s="25" t="s">
        <v>135</v>
      </c>
      <c r="C61" s="57" t="s">
        <v>136</v>
      </c>
      <c r="D61" s="13">
        <v>9</v>
      </c>
      <c r="E61" s="14">
        <v>1683.0400000000191</v>
      </c>
      <c r="F61" s="15">
        <v>4.3E-3</v>
      </c>
      <c r="G61" s="16">
        <f t="shared" si="13"/>
        <v>1675.8029280000189</v>
      </c>
      <c r="H61" s="16">
        <v>1746.1000000000236</v>
      </c>
      <c r="I61" s="15">
        <v>0</v>
      </c>
      <c r="J61" s="16">
        <f t="shared" si="1"/>
        <v>1746.1000000000236</v>
      </c>
      <c r="K61" s="16">
        <v>1726.0200000000225</v>
      </c>
      <c r="L61" s="15">
        <v>0</v>
      </c>
      <c r="M61" s="16">
        <f t="shared" si="6"/>
        <v>1726.0200000000225</v>
      </c>
      <c r="N61" s="16">
        <f t="shared" si="2"/>
        <v>5147.9229280000645</v>
      </c>
      <c r="O61" s="17">
        <f t="shared" si="7"/>
        <v>1.1936968560568015E-2</v>
      </c>
      <c r="P61" s="18">
        <v>119197</v>
      </c>
      <c r="Q61" s="18">
        <f t="shared" si="8"/>
        <v>29799.25</v>
      </c>
      <c r="R61" s="19">
        <f t="shared" si="9"/>
        <v>23839.4</v>
      </c>
      <c r="S61" s="19">
        <f t="shared" si="3"/>
        <v>5959.85</v>
      </c>
      <c r="T61" s="13">
        <f t="shared" si="10"/>
        <v>24403.535115372739</v>
      </c>
      <c r="U61" s="20">
        <v>1</v>
      </c>
      <c r="V61" s="20">
        <v>0</v>
      </c>
      <c r="W61" s="20">
        <v>1</v>
      </c>
      <c r="X61" s="20">
        <v>0</v>
      </c>
      <c r="Y61" s="20">
        <v>0</v>
      </c>
      <c r="Z61" s="20">
        <f t="shared" si="11"/>
        <v>2</v>
      </c>
      <c r="AA61" s="13">
        <f t="shared" si="12"/>
        <v>2383.94</v>
      </c>
      <c r="AB61" s="21">
        <f t="shared" si="4"/>
        <v>26787.475115372737</v>
      </c>
      <c r="AC61" s="22">
        <f t="shared" si="5"/>
        <v>0.89893118502555391</v>
      </c>
    </row>
    <row r="62" spans="1:29" s="23" customFormat="1" ht="47.25" customHeight="1" thickBot="1" x14ac:dyDescent="0.3">
      <c r="A62" s="24">
        <v>57</v>
      </c>
      <c r="B62" s="25" t="s">
        <v>137</v>
      </c>
      <c r="C62" s="57" t="s">
        <v>138</v>
      </c>
      <c r="D62" s="13">
        <v>3</v>
      </c>
      <c r="E62" s="14">
        <v>806.95999999999992</v>
      </c>
      <c r="F62" s="15">
        <v>1.7500000000000002E-2</v>
      </c>
      <c r="G62" s="16">
        <f t="shared" si="13"/>
        <v>792.83819999999992</v>
      </c>
      <c r="H62" s="16">
        <v>961.49000000000149</v>
      </c>
      <c r="I62" s="15">
        <v>1.9800000000000002E-2</v>
      </c>
      <c r="J62" s="16">
        <f t="shared" si="1"/>
        <v>942.45249800000147</v>
      </c>
      <c r="K62" s="16">
        <v>957.8900000000009</v>
      </c>
      <c r="L62" s="15">
        <v>2.3800000000000002E-2</v>
      </c>
      <c r="M62" s="16">
        <f t="shared" si="6"/>
        <v>935.0922180000008</v>
      </c>
      <c r="N62" s="16">
        <f t="shared" si="2"/>
        <v>2670.3829160000023</v>
      </c>
      <c r="O62" s="17">
        <f t="shared" si="7"/>
        <v>6.192065685286725E-3</v>
      </c>
      <c r="P62" s="18">
        <v>64387</v>
      </c>
      <c r="Q62" s="18">
        <f t="shared" si="8"/>
        <v>16096.75</v>
      </c>
      <c r="R62" s="19">
        <f t="shared" si="9"/>
        <v>12877.400000000001</v>
      </c>
      <c r="S62" s="19">
        <f t="shared" si="3"/>
        <v>3219.3500000000004</v>
      </c>
      <c r="T62" s="13">
        <f t="shared" si="10"/>
        <v>12658.849826140344</v>
      </c>
      <c r="U62" s="20">
        <v>1.25</v>
      </c>
      <c r="V62" s="20">
        <v>0</v>
      </c>
      <c r="W62" s="20">
        <v>1.25</v>
      </c>
      <c r="X62" s="20">
        <v>0</v>
      </c>
      <c r="Y62" s="20">
        <v>0</v>
      </c>
      <c r="Z62" s="20">
        <f t="shared" si="11"/>
        <v>2.5</v>
      </c>
      <c r="AA62" s="13">
        <f t="shared" si="12"/>
        <v>1609.6750000000002</v>
      </c>
      <c r="AB62" s="21">
        <f t="shared" si="4"/>
        <v>14268.524826140343</v>
      </c>
      <c r="AC62" s="22">
        <f t="shared" si="5"/>
        <v>0.88642271428333941</v>
      </c>
    </row>
    <row r="63" spans="1:29" s="40" customFormat="1" ht="15.75" thickBot="1" x14ac:dyDescent="0.3">
      <c r="A63" s="26"/>
      <c r="B63" s="27"/>
      <c r="C63" s="27"/>
      <c r="D63" s="28"/>
      <c r="E63" s="29">
        <f>SUM(E6:E62)</f>
        <v>146384.00999999902</v>
      </c>
      <c r="F63" s="30"/>
      <c r="G63" s="31">
        <f t="shared" ref="G63" si="14">SUM(G6:G62)</f>
        <v>139350.85207299909</v>
      </c>
      <c r="H63" s="29">
        <f>SUM(H6:H62)</f>
        <v>152103.78999999884</v>
      </c>
      <c r="I63" s="32"/>
      <c r="J63" s="31">
        <f t="shared" ref="J63" si="15">SUM(J6:J62)</f>
        <v>144662.82015599892</v>
      </c>
      <c r="K63" s="29">
        <f>SUM(K6:K62)</f>
        <v>153533.46999999901</v>
      </c>
      <c r="L63" s="32"/>
      <c r="M63" s="31">
        <f t="shared" ref="M63:N63" si="16">SUM(M6:M62)</f>
        <v>147245.14376599906</v>
      </c>
      <c r="N63" s="31">
        <f t="shared" si="16"/>
        <v>431258.81599499693</v>
      </c>
      <c r="O63" s="28">
        <f>SUM(O6:O62)</f>
        <v>1.0000000000000004</v>
      </c>
      <c r="P63" s="32">
        <f>SUM(P6:P62)</f>
        <v>9391257</v>
      </c>
      <c r="Q63" s="33">
        <f>SUM(Q6:Q62)</f>
        <v>2347814.25</v>
      </c>
      <c r="R63" s="34">
        <f>SUM(R6:R62)+AA64</f>
        <v>2044366.2049999996</v>
      </c>
      <c r="S63" s="31">
        <f t="shared" ref="S63:AA63" si="17">SUM(S6:S62)</f>
        <v>469562.84999999992</v>
      </c>
      <c r="T63" s="35">
        <f t="shared" si="17"/>
        <v>2044366.2049999996</v>
      </c>
      <c r="U63" s="36">
        <f>SUM(U6:U62)</f>
        <v>31.25</v>
      </c>
      <c r="V63" s="36">
        <f t="shared" ref="V63:Z63" si="18">SUM(V6:V62)</f>
        <v>32</v>
      </c>
      <c r="W63" s="36">
        <f t="shared" si="18"/>
        <v>40.25</v>
      </c>
      <c r="X63" s="36">
        <f t="shared" si="18"/>
        <v>32</v>
      </c>
      <c r="Y63" s="36">
        <f t="shared" si="18"/>
        <v>36</v>
      </c>
      <c r="Z63" s="36">
        <f t="shared" si="18"/>
        <v>171.5</v>
      </c>
      <c r="AA63" s="37">
        <f t="shared" si="17"/>
        <v>303448.04499999998</v>
      </c>
      <c r="AB63" s="38">
        <f t="shared" si="4"/>
        <v>2347814.2499999995</v>
      </c>
      <c r="AC63" s="39"/>
    </row>
    <row r="64" spans="1:29" s="40" customFormat="1" ht="15.75" thickBot="1" x14ac:dyDescent="0.3">
      <c r="A64" s="41"/>
      <c r="C64" s="42"/>
      <c r="F64" s="43"/>
      <c r="I64" s="52"/>
      <c r="L64" s="52"/>
      <c r="P64" s="54"/>
      <c r="Q64" s="42"/>
      <c r="R64" s="44">
        <f>R63+S63-AA64</f>
        <v>2347814.25</v>
      </c>
      <c r="V64" s="53"/>
      <c r="X64" s="53"/>
      <c r="AA64" s="45">
        <f>S63-AA63</f>
        <v>166114.80499999993</v>
      </c>
      <c r="AB64" s="46"/>
    </row>
    <row r="65" spans="3:29" ht="6.75" customHeight="1" x14ac:dyDescent="0.25">
      <c r="C65" s="48"/>
      <c r="AA65" s="49"/>
    </row>
    <row r="66" spans="3:29" x14ac:dyDescent="0.25">
      <c r="C66" s="65"/>
      <c r="R66" s="49"/>
    </row>
    <row r="67" spans="3:29" ht="15.75" x14ac:dyDescent="0.25">
      <c r="C67" s="65"/>
      <c r="Z67" s="50"/>
      <c r="AA67" s="50"/>
      <c r="AB67" s="50"/>
    </row>
    <row r="68" spans="3:29" x14ac:dyDescent="0.25">
      <c r="C68" s="65"/>
      <c r="Z68" s="66"/>
      <c r="AA68" s="66"/>
      <c r="AB68" s="66"/>
      <c r="AC68" s="67"/>
    </row>
    <row r="69" spans="3:29" ht="9.75" customHeight="1" x14ac:dyDescent="0.25">
      <c r="C69" s="65"/>
      <c r="Z69" s="66"/>
      <c r="AA69" s="66"/>
      <c r="AB69" s="66"/>
      <c r="AC69" s="66"/>
    </row>
    <row r="70" spans="3:29" x14ac:dyDescent="0.25">
      <c r="C70" s="65"/>
      <c r="Z70" s="68"/>
      <c r="AA70" s="68"/>
      <c r="AB70" s="68"/>
      <c r="AC70" s="55"/>
    </row>
    <row r="71" spans="3:29" x14ac:dyDescent="0.25">
      <c r="C71" s="65"/>
      <c r="Z71" s="66"/>
      <c r="AA71" s="66"/>
      <c r="AB71" s="66"/>
      <c r="AC71" s="67"/>
    </row>
    <row r="72" spans="3:29" x14ac:dyDescent="0.25">
      <c r="C72" s="65"/>
    </row>
    <row r="73" spans="3:29" ht="8.25" customHeight="1" x14ac:dyDescent="0.25">
      <c r="C73" s="65"/>
    </row>
    <row r="74" spans="3:29" x14ac:dyDescent="0.25">
      <c r="C74" s="65"/>
    </row>
    <row r="75" spans="3:29" x14ac:dyDescent="0.25">
      <c r="C75" s="65"/>
    </row>
    <row r="76" spans="3:29" x14ac:dyDescent="0.25">
      <c r="C76" s="65"/>
    </row>
    <row r="77" spans="3:29" x14ac:dyDescent="0.25">
      <c r="C77" s="51"/>
    </row>
  </sheetData>
  <autoFilter ref="A4:AC64" xr:uid="{00000000-0009-0000-0000-000000000000}"/>
  <mergeCells count="5">
    <mergeCell ref="Z70:AB70"/>
    <mergeCell ref="Z71:AB71"/>
    <mergeCell ref="Z68:AB68"/>
    <mergeCell ref="A2:C2"/>
    <mergeCell ref="Z69:AC69"/>
  </mergeCells>
  <conditionalFormatting sqref="P6:S62 P64">
    <cfRule type="cellIs" priority="3" stopIfTrue="1" operator="equal">
      <formula>0</formula>
    </cfRule>
  </conditionalFormatting>
  <conditionalFormatting sqref="B31">
    <cfRule type="cellIs" priority="1" stopIfTrue="1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Lutovac</dc:creator>
  <cp:lastModifiedBy>Tanja Glusac</cp:lastModifiedBy>
  <cp:lastPrinted>2023-05-29T06:29:41Z</cp:lastPrinted>
  <dcterms:created xsi:type="dcterms:W3CDTF">2023-02-11T13:14:24Z</dcterms:created>
  <dcterms:modified xsi:type="dcterms:W3CDTF">2023-11-29T09:32:20Z</dcterms:modified>
</cp:coreProperties>
</file>